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ropbox\Documents\03 Finance\Precept 2017-2018\Precept 22-23\"/>
    </mc:Choice>
  </mc:AlternateContent>
  <xr:revisionPtr revIDLastSave="0" documentId="8_{9C023690-604D-484C-961D-53464835B1D5}" xr6:coauthVersionLast="47" xr6:coauthVersionMax="47" xr10:uidLastSave="{00000000-0000-0000-0000-000000000000}"/>
  <bookViews>
    <workbookView xWindow="-120" yWindow="-120" windowWidth="29040" windowHeight="15840" xr2:uid="{3BA82A88-4BD1-47B0-AB19-CD98E5B1D87D}"/>
  </bookViews>
  <sheets>
    <sheet name="Budget and Precept" sheetId="1" r:id="rId1"/>
    <sheet name="Grants Made 21-22" sheetId="2" r:id="rId2"/>
    <sheet name="Grant apps recieved 22-2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I93" i="1"/>
  <c r="J53" i="1" s="1"/>
  <c r="J64" i="1"/>
  <c r="H90" i="1"/>
  <c r="H49" i="1"/>
  <c r="D42" i="1" l="1"/>
  <c r="B23" i="2" l="1"/>
  <c r="B15" i="2"/>
  <c r="D92" i="1"/>
  <c r="D94" i="1" s="1"/>
  <c r="D51" i="1"/>
  <c r="D55" i="1" s="1"/>
  <c r="D64" i="1"/>
  <c r="F22" i="1" l="1"/>
  <c r="H22" i="1" l="1"/>
  <c r="H42" i="1" s="1"/>
  <c r="J23" i="1"/>
  <c r="G72" i="1"/>
  <c r="E14" i="3"/>
  <c r="F42" i="1" l="1"/>
  <c r="F51" i="1" s="1"/>
  <c r="J22" i="1"/>
  <c r="J42" i="1" s="1"/>
  <c r="J51" i="1" s="1"/>
  <c r="J55" i="1" s="1"/>
  <c r="J66" i="1" s="1"/>
  <c r="H77" i="1"/>
  <c r="J77" i="1" s="1"/>
  <c r="H79" i="1"/>
  <c r="H81" i="1"/>
  <c r="H82" i="1"/>
  <c r="H83" i="1"/>
  <c r="H84" i="1"/>
  <c r="H85" i="1"/>
  <c r="H86" i="1"/>
  <c r="H87" i="1"/>
  <c r="H88" i="1"/>
  <c r="H89" i="1"/>
  <c r="J89" i="1" s="1"/>
  <c r="H91" i="1"/>
  <c r="H76" i="1"/>
  <c r="J88" i="1" l="1"/>
  <c r="J90" i="1"/>
  <c r="J91" i="1"/>
  <c r="J76" i="1"/>
  <c r="J79" i="1"/>
  <c r="J82" i="1"/>
  <c r="J83" i="1"/>
  <c r="J84" i="1"/>
  <c r="J85" i="1"/>
  <c r="J86" i="1"/>
  <c r="J87" i="1"/>
  <c r="J75" i="1"/>
  <c r="E24" i="3" l="1"/>
  <c r="E26" i="3" s="1"/>
  <c r="B14" i="3" l="1"/>
  <c r="B24" i="3"/>
  <c r="B25" i="2" l="1"/>
  <c r="B26" i="3"/>
  <c r="J92" i="1" l="1"/>
  <c r="J99" i="1" l="1"/>
  <c r="H92" i="1" l="1"/>
  <c r="G92" i="1"/>
  <c r="F92" i="1"/>
  <c r="J68" i="1" l="1"/>
  <c r="H64" i="1"/>
  <c r="F64" i="1"/>
  <c r="F55" i="1"/>
  <c r="H51" i="1"/>
  <c r="H55" i="1" s="1"/>
  <c r="F66" i="1" l="1"/>
  <c r="H72" i="1" s="1"/>
  <c r="J72" i="1" s="1"/>
  <c r="F72" i="1"/>
  <c r="F94" i="1" s="1"/>
  <c r="F68" i="1" l="1"/>
  <c r="J94" i="1"/>
  <c r="E96" i="1" s="1"/>
  <c r="H94" i="1" l="1"/>
  <c r="J100" i="1"/>
</calcChain>
</file>

<file path=xl/sharedStrings.xml><?xml version="1.0" encoding="utf-8"?>
<sst xmlns="http://schemas.openxmlformats.org/spreadsheetml/2006/main" count="248" uniqueCount="173">
  <si>
    <t xml:space="preserve">Title </t>
  </si>
  <si>
    <t>Precepted</t>
  </si>
  <si>
    <t xml:space="preserve">Est. actual </t>
  </si>
  <si>
    <t xml:space="preserve">Proposed </t>
  </si>
  <si>
    <t>Expenditure General - Spent Within Year</t>
  </si>
  <si>
    <t>A)</t>
  </si>
  <si>
    <t xml:space="preserve">B) </t>
  </si>
  <si>
    <t>Postage, stationary, office supplies, etc</t>
  </si>
  <si>
    <t xml:space="preserve">                </t>
  </si>
  <si>
    <t>C)</t>
  </si>
  <si>
    <t>Phone / Internet fees &amp; equipment</t>
  </si>
  <si>
    <t>D)</t>
  </si>
  <si>
    <t>E)</t>
  </si>
  <si>
    <t>Affiliation fee to BALC &amp; NALC</t>
  </si>
  <si>
    <t>F)</t>
  </si>
  <si>
    <t xml:space="preserve">Insurance </t>
  </si>
  <si>
    <t xml:space="preserve">G) </t>
  </si>
  <si>
    <t xml:space="preserve">H) </t>
  </si>
  <si>
    <t xml:space="preserve">I) </t>
  </si>
  <si>
    <t>Travel and home office Expenses</t>
  </si>
  <si>
    <t>J)</t>
  </si>
  <si>
    <t>K)</t>
  </si>
  <si>
    <t>L)</t>
  </si>
  <si>
    <t xml:space="preserve">Courses and seminars Councillors </t>
  </si>
  <si>
    <t>M)</t>
  </si>
  <si>
    <t>N)</t>
  </si>
  <si>
    <t>Society of Clerks Membership</t>
  </si>
  <si>
    <t>O)</t>
  </si>
  <si>
    <t>Web Site Charge</t>
  </si>
  <si>
    <t>P)</t>
  </si>
  <si>
    <t>Q)</t>
  </si>
  <si>
    <t>R)</t>
  </si>
  <si>
    <t>Neighbourhood Plan</t>
  </si>
  <si>
    <t>S)</t>
  </si>
  <si>
    <t>Magazine</t>
  </si>
  <si>
    <t>T)</t>
  </si>
  <si>
    <t xml:space="preserve">Total </t>
  </si>
  <si>
    <t>Grants - Fully Funded Activities Within Year</t>
  </si>
  <si>
    <t>U)</t>
  </si>
  <si>
    <t>V)</t>
  </si>
  <si>
    <t xml:space="preserve">St James PCC Burial ground grant </t>
  </si>
  <si>
    <t>W)</t>
  </si>
  <si>
    <t>X)</t>
  </si>
  <si>
    <t>Speed Indication Device</t>
  </si>
  <si>
    <t>Junipers Maintenance</t>
  </si>
  <si>
    <t xml:space="preserve">Royal British Legion </t>
  </si>
  <si>
    <t xml:space="preserve">WADE </t>
  </si>
  <si>
    <t xml:space="preserve">BVRA contribution towards newsletter  </t>
  </si>
  <si>
    <t xml:space="preserve">Keep Mobile </t>
  </si>
  <si>
    <t>Wokingham Job Support Centre</t>
  </si>
  <si>
    <t>The Sam Hosgood Sporting Endeavour Award</t>
  </si>
  <si>
    <t>CRUSE</t>
  </si>
  <si>
    <t xml:space="preserve">Total Expenditure </t>
  </si>
  <si>
    <t>Reserved New Allocation</t>
  </si>
  <si>
    <t>Less</t>
  </si>
  <si>
    <t>Bank interest</t>
  </si>
  <si>
    <t xml:space="preserve">Total Income </t>
  </si>
  <si>
    <t>Precept Income</t>
  </si>
  <si>
    <t>No. of Band D equivalent households</t>
  </si>
  <si>
    <t xml:space="preserve">Amount per household </t>
  </si>
  <si>
    <t xml:space="preserve">Conclusion </t>
  </si>
  <si>
    <t xml:space="preserve">Bank Balance at year end </t>
  </si>
  <si>
    <t>(opening balance +precept +income -expenditure)</t>
  </si>
  <si>
    <t>Reserved Monies - Contingency &amp; Accruals</t>
  </si>
  <si>
    <t>Net Expenditure / Addition during year (include self-financing income offset)</t>
  </si>
  <si>
    <t xml:space="preserve">Adjusted for money spent or income gained during the year </t>
  </si>
  <si>
    <t>New allocation to be added for next year</t>
  </si>
  <si>
    <t>Bus Shelter Replacement (e.g. shelterstore.co.uk)</t>
  </si>
  <si>
    <t>Playground Equipment Replacement</t>
  </si>
  <si>
    <t>Welcome Map updates</t>
  </si>
  <si>
    <t>History Book fund             (self-financing)</t>
  </si>
  <si>
    <t>Allocation for updating PC/printer /software</t>
  </si>
  <si>
    <t>Working balance as precept paid in April and September</t>
  </si>
  <si>
    <t>Planning Contingency Fund</t>
  </si>
  <si>
    <t xml:space="preserve">Neighbourhood Plan </t>
  </si>
  <si>
    <t>Parish Office Services Fund</t>
  </si>
  <si>
    <t>Total reserved</t>
  </si>
  <si>
    <t>Reserved New Allocations</t>
  </si>
  <si>
    <t>Unallocated/Unreserved</t>
  </si>
  <si>
    <t xml:space="preserve">This means </t>
  </si>
  <si>
    <t>Of which;</t>
  </si>
  <si>
    <r>
      <t xml:space="preserve">Auditor recommendation of 25% of expenditure held as </t>
    </r>
    <r>
      <rPr>
        <b/>
        <sz val="10"/>
        <rFont val="Arial"/>
        <family val="2"/>
      </rPr>
      <t>Unallocated Reserves</t>
    </r>
  </si>
  <si>
    <r>
      <t xml:space="preserve">Leaving a </t>
    </r>
    <r>
      <rPr>
        <b/>
        <sz val="10"/>
        <rFont val="Arial"/>
        <family val="2"/>
      </rPr>
      <t>Contingency</t>
    </r>
    <r>
      <rPr>
        <sz val="10"/>
        <rFont val="Arial"/>
        <family val="2"/>
      </rPr>
      <t xml:space="preserve"> for benches, noticeboards &amp; misc. small asset replacement </t>
    </r>
  </si>
  <si>
    <t>Note - benches outside of Junipers &amp; the bus shelters will now require regular assessment</t>
  </si>
  <si>
    <t>Meeting Hall Hire</t>
  </si>
  <si>
    <t>CIL</t>
  </si>
  <si>
    <t>War Memorial Maintenance</t>
  </si>
  <si>
    <t>Bank Charges</t>
  </si>
  <si>
    <t>Outdoor Furniture Maintenance and replacement</t>
  </si>
  <si>
    <t>Magazine Adverts</t>
  </si>
  <si>
    <t>ICO Registration Fee</t>
  </si>
  <si>
    <t>DPO fee</t>
  </si>
  <si>
    <t>Internal Audit Fee</t>
  </si>
  <si>
    <t>External Audit Fee</t>
  </si>
  <si>
    <t>Software</t>
  </si>
  <si>
    <t>Clerk Courses, seminars and resources</t>
  </si>
  <si>
    <t>Publicity</t>
  </si>
  <si>
    <t>Signage</t>
  </si>
  <si>
    <t>Parish Office Services</t>
  </si>
  <si>
    <t>Tivoli - bin at Coombes</t>
  </si>
  <si>
    <t xml:space="preserve">Formal and Casual election </t>
  </si>
  <si>
    <t>Payee</t>
  </si>
  <si>
    <t>Amount requested</t>
  </si>
  <si>
    <t>Legal power that grant comes under</t>
  </si>
  <si>
    <t>For:</t>
  </si>
  <si>
    <t>Wreath</t>
  </si>
  <si>
    <t>To part cover printing costs of the magazine</t>
  </si>
  <si>
    <t>To maintain cost charges for users</t>
  </si>
  <si>
    <t>to help maintain service levels to users</t>
  </si>
  <si>
    <t>To help continue to provide the free support</t>
  </si>
  <si>
    <t>Towards costs of providing services</t>
  </si>
  <si>
    <t>Barkham Village Hall</t>
  </si>
  <si>
    <t>For mowing of grass</t>
  </si>
  <si>
    <t>Maintenance of cemetary</t>
  </si>
  <si>
    <t>Citizens Advice Bureau</t>
  </si>
  <si>
    <t>ABC to read</t>
  </si>
  <si>
    <t>to help recruit and train new support volunteers to go in schools that service Barkham Children</t>
  </si>
  <si>
    <t>Me2 Club</t>
  </si>
  <si>
    <t>Local Governement and Rating Act 1997, s.26-28
Transport Act 1985 s.106(a)</t>
  </si>
  <si>
    <t>Local Government Act 1972, s.142</t>
  </si>
  <si>
    <t>Grant applications received so far for 20-21</t>
  </si>
  <si>
    <t>Y)</t>
  </si>
  <si>
    <t>CIL Expenditure</t>
  </si>
  <si>
    <t>Costs for Remebrance Parade (TBC)</t>
  </si>
  <si>
    <t>to help support Children with additional needs in participating in leisure activities</t>
  </si>
  <si>
    <t>Local Government (Miscallaneous Provisions)Act 1976 s.19</t>
  </si>
  <si>
    <t>Local Government Act 1972 s.137</t>
  </si>
  <si>
    <t>Local Government Act 1972, s.214(6)</t>
  </si>
  <si>
    <t>for continuing service providing advice and support</t>
  </si>
  <si>
    <t>Total (S137)</t>
  </si>
  <si>
    <t>Total other grants</t>
  </si>
  <si>
    <t>Total of all grants</t>
  </si>
  <si>
    <t>The Link Visiting Scheme</t>
  </si>
  <si>
    <t>To help support the befriending service for the elderly</t>
  </si>
  <si>
    <t>Other Donations - Partially Funded Activities</t>
  </si>
  <si>
    <t xml:space="preserve">Grants </t>
  </si>
  <si>
    <t>The Wokingham Volunteer Centre</t>
  </si>
  <si>
    <t>To continue providing volunteer support for elderly and disable residents</t>
  </si>
  <si>
    <t>Local Government (Miscallaneous Provisions)Act 1976 s.20</t>
  </si>
  <si>
    <t>Home Start - Wokingham District</t>
  </si>
  <si>
    <t>To continue to provide support to vunerable families</t>
  </si>
  <si>
    <t>Local Government Act 1972, s.133
HA 1980 s.96</t>
  </si>
  <si>
    <t>Notes</t>
  </si>
  <si>
    <t xml:space="preserve">History book sales </t>
  </si>
  <si>
    <t>Memberships subscriptions (Rural Services)</t>
  </si>
  <si>
    <t>Z)</t>
  </si>
  <si>
    <t>TBC</t>
  </si>
  <si>
    <t>Towards costs of providing services and to fund training for bereavement volunteers</t>
  </si>
  <si>
    <t>21-22</t>
  </si>
  <si>
    <t xml:space="preserve">Employer pension contribution </t>
  </si>
  <si>
    <t>Salary</t>
  </si>
  <si>
    <t>Employer N.I. Contribution</t>
  </si>
  <si>
    <t>Income</t>
  </si>
  <si>
    <t>Opening Balance</t>
  </si>
  <si>
    <t>Grants</t>
  </si>
  <si>
    <t>22-23</t>
  </si>
  <si>
    <t>20-21</t>
  </si>
  <si>
    <t>Actual Income/Expenditure</t>
  </si>
  <si>
    <t>1st April 2021 Actual bank balance</t>
  </si>
  <si>
    <t>British Lung Foundation</t>
  </si>
  <si>
    <t>Donation in remembrance</t>
  </si>
  <si>
    <t>Amounts requested from 2021-2022 applications (to use as a guide)</t>
  </si>
  <si>
    <t>To continue to provide support to vulnerable families</t>
  </si>
  <si>
    <t>Grant applications received so far for 22-23</t>
  </si>
  <si>
    <t>AA)</t>
  </si>
  <si>
    <t>AB)</t>
  </si>
  <si>
    <t>Road Safety / Speed Watch</t>
  </si>
  <si>
    <t>N/A</t>
  </si>
  <si>
    <t>ANPC - Remebrance Day</t>
  </si>
  <si>
    <t>Contribution towards costs for remembrance day parade</t>
  </si>
  <si>
    <t>in total can be spent that is not specifically precepted for in 2022/2023</t>
  </si>
  <si>
    <t>Barkham Parish Council - Budget and Precept 2022-2023</t>
  </si>
  <si>
    <t>Salary and associated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</si>
</sst>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0.0%"/>
    <numFmt numFmtId="167" formatCode="&quot;£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4" fillId="2" borderId="3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center" wrapText="1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3" fillId="3" borderId="2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38" xfId="0" applyNumberFormat="1" applyFont="1" applyBorder="1" applyAlignment="1">
      <alignment horizontal="center" vertical="center" wrapText="1"/>
    </xf>
    <xf numFmtId="164" fontId="3" fillId="0" borderId="38" xfId="0" applyNumberFormat="1" applyFont="1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164" fontId="3" fillId="4" borderId="38" xfId="0" applyNumberFormat="1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4" fontId="14" fillId="0" borderId="0" xfId="0" applyNumberFormat="1" applyFont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2" fillId="5" borderId="41" xfId="0" applyNumberFormat="1" applyFont="1" applyFill="1" applyBorder="1" applyAlignment="1">
      <alignment horizontal="center" vertical="center" wrapText="1"/>
    </xf>
    <xf numFmtId="164" fontId="9" fillId="5" borderId="4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5" borderId="31" xfId="0" applyNumberFormat="1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 wrapText="1"/>
    </xf>
    <xf numFmtId="164" fontId="3" fillId="5" borderId="32" xfId="0" applyNumberFormat="1" applyFont="1" applyFill="1" applyBorder="1" applyAlignment="1">
      <alignment horizontal="center" vertical="center" wrapText="1"/>
    </xf>
    <xf numFmtId="164" fontId="3" fillId="5" borderId="36" xfId="0" applyNumberFormat="1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164" fontId="0" fillId="3" borderId="44" xfId="0" applyNumberFormat="1" applyFill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2" fillId="3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center" vertical="center" wrapText="1"/>
    </xf>
    <xf numFmtId="164" fontId="0" fillId="2" borderId="44" xfId="0" applyNumberForma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4" fontId="4" fillId="3" borderId="48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Border="1" applyAlignment="1">
      <alignment horizontal="center" vertical="center" wrapText="1"/>
    </xf>
    <xf numFmtId="164" fontId="4" fillId="3" borderId="49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164" fontId="3" fillId="8" borderId="33" xfId="0" applyNumberFormat="1" applyFont="1" applyFill="1" applyBorder="1" applyAlignment="1">
      <alignment horizontal="center" vertical="center" wrapText="1"/>
    </xf>
    <xf numFmtId="164" fontId="3" fillId="8" borderId="34" xfId="0" applyNumberFormat="1" applyFont="1" applyFill="1" applyBorder="1" applyAlignment="1">
      <alignment horizontal="center" vertical="center" wrapText="1"/>
    </xf>
    <xf numFmtId="164" fontId="3" fillId="8" borderId="3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3" borderId="57" xfId="0" applyNumberFormat="1" applyFont="1" applyFill="1" applyBorder="1" applyAlignment="1">
      <alignment horizontal="center" vertical="center" wrapText="1"/>
    </xf>
    <xf numFmtId="164" fontId="3" fillId="0" borderId="56" xfId="0" applyNumberFormat="1" applyFont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7" borderId="45" xfId="0" applyNumberFormat="1" applyFont="1" applyFill="1" applyBorder="1" applyAlignment="1">
      <alignment horizontal="center" vertical="center" wrapText="1"/>
    </xf>
    <xf numFmtId="164" fontId="3" fillId="7" borderId="46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0" fillId="2" borderId="48" xfId="0" applyNumberForma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164" fontId="0" fillId="3" borderId="62" xfId="0" applyNumberFormat="1" applyFill="1" applyBorder="1" applyAlignment="1">
      <alignment horizontal="center" vertical="center" wrapText="1"/>
    </xf>
    <xf numFmtId="164" fontId="2" fillId="0" borderId="62" xfId="0" applyNumberFormat="1" applyFont="1" applyBorder="1" applyAlignment="1">
      <alignment horizontal="center" vertical="center" wrapText="1"/>
    </xf>
    <xf numFmtId="164" fontId="2" fillId="3" borderId="63" xfId="0" applyNumberFormat="1" applyFont="1" applyFill="1" applyBorder="1" applyAlignment="1">
      <alignment horizontal="center" vertical="center" wrapText="1"/>
    </xf>
    <xf numFmtId="164" fontId="2" fillId="0" borderId="64" xfId="0" applyNumberFormat="1" applyFont="1" applyBorder="1" applyAlignment="1">
      <alignment horizontal="center" vertical="center" wrapText="1"/>
    </xf>
    <xf numFmtId="164" fontId="0" fillId="2" borderId="62" xfId="0" applyNumberForma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164" fontId="0" fillId="3" borderId="48" xfId="0" applyNumberFormat="1" applyFill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164" fontId="0" fillId="3" borderId="69" xfId="0" applyNumberFormat="1" applyFill="1" applyBorder="1" applyAlignment="1">
      <alignment horizontal="center" vertical="center" wrapText="1"/>
    </xf>
    <xf numFmtId="164" fontId="2" fillId="0" borderId="69" xfId="0" applyNumberFormat="1" applyFont="1" applyBorder="1" applyAlignment="1">
      <alignment horizontal="center" vertical="center" wrapText="1"/>
    </xf>
    <xf numFmtId="164" fontId="2" fillId="3" borderId="70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Border="1" applyAlignment="1">
      <alignment horizontal="center" vertical="center" wrapText="1"/>
    </xf>
    <xf numFmtId="164" fontId="0" fillId="2" borderId="69" xfId="0" applyNumberForma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26" xfId="1" applyNumberFormat="1" applyFont="1" applyBorder="1" applyAlignment="1">
      <alignment horizontal="center" vertical="center"/>
    </xf>
    <xf numFmtId="164" fontId="0" fillId="5" borderId="26" xfId="0" applyNumberFormat="1" applyFill="1" applyBorder="1" applyAlignment="1">
      <alignment horizontal="center" vertical="center" wrapText="1"/>
    </xf>
    <xf numFmtId="164" fontId="0" fillId="5" borderId="26" xfId="0" applyNumberForma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0" fillId="3" borderId="24" xfId="0" applyNumberFormat="1" applyFill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56" xfId="0" applyNumberFormat="1" applyFont="1" applyBorder="1" applyAlignment="1">
      <alignment horizontal="center" vertical="center" wrapText="1"/>
    </xf>
    <xf numFmtId="164" fontId="0" fillId="2" borderId="24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0" fillId="3" borderId="49" xfId="0" applyNumberFormat="1" applyFill="1" applyBorder="1" applyAlignment="1">
      <alignment horizontal="center" vertical="center" wrapText="1"/>
    </xf>
    <xf numFmtId="164" fontId="2" fillId="3" borderId="53" xfId="0" applyNumberFormat="1" applyFont="1" applyFill="1" applyBorder="1" applyAlignment="1">
      <alignment horizontal="center" vertical="center" wrapText="1"/>
    </xf>
    <xf numFmtId="164" fontId="0" fillId="3" borderId="54" xfId="0" applyNumberFormat="1" applyFill="1" applyBorder="1" applyAlignment="1">
      <alignment horizontal="center" vertical="center" wrapText="1"/>
    </xf>
    <xf numFmtId="164" fontId="2" fillId="3" borderId="55" xfId="0" applyNumberFormat="1" applyFont="1" applyFill="1" applyBorder="1" applyAlignment="1">
      <alignment horizontal="center" vertical="center" wrapText="1"/>
    </xf>
    <xf numFmtId="164" fontId="7" fillId="3" borderId="58" xfId="0" applyNumberFormat="1" applyFont="1" applyFill="1" applyBorder="1" applyAlignment="1">
      <alignment horizontal="center" vertical="center" wrapText="1"/>
    </xf>
    <xf numFmtId="167" fontId="0" fillId="0" borderId="78" xfId="0" applyNumberForma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 wrapText="1"/>
    </xf>
    <xf numFmtId="167" fontId="0" fillId="0" borderId="79" xfId="0" applyNumberFormat="1" applyBorder="1" applyAlignment="1">
      <alignment horizontal="center" vertical="center" wrapText="1"/>
    </xf>
    <xf numFmtId="10" fontId="0" fillId="0" borderId="52" xfId="1" applyNumberFormat="1" applyFont="1" applyBorder="1" applyAlignment="1">
      <alignment horizontal="center" vertical="center" wrapText="1"/>
    </xf>
    <xf numFmtId="164" fontId="0" fillId="0" borderId="79" xfId="0" applyNumberFormat="1" applyBorder="1" applyAlignment="1">
      <alignment horizontal="center" vertical="center" wrapText="1"/>
    </xf>
    <xf numFmtId="164" fontId="0" fillId="9" borderId="26" xfId="0" applyNumberForma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64" fontId="3" fillId="4" borderId="31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 wrapText="1"/>
    </xf>
    <xf numFmtId="164" fontId="3" fillId="4" borderId="32" xfId="0" applyNumberFormat="1" applyFont="1" applyFill="1" applyBorder="1" applyAlignment="1">
      <alignment horizontal="center" vertical="center" wrapText="1"/>
    </xf>
    <xf numFmtId="164" fontId="3" fillId="4" borderId="36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164" fontId="0" fillId="10" borderId="0" xfId="0" applyNumberFormat="1" applyFill="1" applyBorder="1" applyAlignment="1">
      <alignment horizontal="center" vertical="center" wrapText="1"/>
    </xf>
    <xf numFmtId="164" fontId="3" fillId="10" borderId="33" xfId="0" applyNumberFormat="1" applyFont="1" applyFill="1" applyBorder="1" applyAlignment="1">
      <alignment horizontal="center" vertical="center" wrapText="1"/>
    </xf>
    <xf numFmtId="164" fontId="3" fillId="10" borderId="44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164" fontId="3" fillId="10" borderId="24" xfId="0" applyNumberFormat="1" applyFont="1" applyFill="1" applyBorder="1" applyAlignment="1">
      <alignment horizontal="center" vertical="center" wrapText="1"/>
    </xf>
    <xf numFmtId="164" fontId="3" fillId="10" borderId="31" xfId="0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49" fontId="4" fillId="10" borderId="80" xfId="0" applyNumberFormat="1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164" fontId="2" fillId="10" borderId="51" xfId="0" applyNumberFormat="1" applyFont="1" applyFill="1" applyBorder="1" applyAlignment="1">
      <alignment horizontal="center" vertical="center" wrapText="1"/>
    </xf>
    <xf numFmtId="164" fontId="2" fillId="10" borderId="81" xfId="0" applyNumberFormat="1" applyFont="1" applyFill="1" applyBorder="1" applyAlignment="1">
      <alignment horizontal="center" vertical="center" wrapText="1"/>
    </xf>
    <xf numFmtId="164" fontId="2" fillId="10" borderId="82" xfId="0" applyNumberFormat="1" applyFont="1" applyFill="1" applyBorder="1" applyAlignment="1">
      <alignment horizontal="center" vertical="center" wrapText="1"/>
    </xf>
    <xf numFmtId="164" fontId="2" fillId="10" borderId="83" xfId="0" applyNumberFormat="1" applyFont="1" applyFill="1" applyBorder="1" applyAlignment="1">
      <alignment horizontal="center" vertical="center" wrapText="1"/>
    </xf>
    <xf numFmtId="164" fontId="2" fillId="10" borderId="7" xfId="0" applyNumberFormat="1" applyFont="1" applyFill="1" applyBorder="1" applyAlignment="1">
      <alignment horizontal="center" vertical="center" wrapText="1"/>
    </xf>
    <xf numFmtId="164" fontId="2" fillId="10" borderId="84" xfId="0" applyNumberFormat="1" applyFont="1" applyFill="1" applyBorder="1" applyAlignment="1">
      <alignment horizontal="center" vertical="center" wrapText="1"/>
    </xf>
    <xf numFmtId="164" fontId="2" fillId="10" borderId="85" xfId="0" applyNumberFormat="1" applyFont="1" applyFill="1" applyBorder="1" applyAlignment="1">
      <alignment horizontal="center" vertical="center" wrapText="1"/>
    </xf>
    <xf numFmtId="164" fontId="2" fillId="10" borderId="14" xfId="0" applyNumberFormat="1" applyFont="1" applyFill="1" applyBorder="1" applyAlignment="1">
      <alignment horizontal="center" vertical="center" wrapText="1"/>
    </xf>
    <xf numFmtId="164" fontId="3" fillId="10" borderId="81" xfId="0" applyNumberFormat="1" applyFont="1" applyFill="1" applyBorder="1" applyAlignment="1">
      <alignment horizontal="center" vertical="center" wrapText="1"/>
    </xf>
    <xf numFmtId="164" fontId="3" fillId="10" borderId="85" xfId="0" applyNumberFormat="1" applyFont="1" applyFill="1" applyBorder="1" applyAlignment="1">
      <alignment horizontal="center" vertical="center" wrapText="1"/>
    </xf>
    <xf numFmtId="164" fontId="3" fillId="10" borderId="51" xfId="0" applyNumberFormat="1" applyFont="1" applyFill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wrapText="1"/>
    </xf>
    <xf numFmtId="0" fontId="2" fillId="10" borderId="82" xfId="0" applyFont="1" applyFill="1" applyBorder="1" applyAlignment="1">
      <alignment horizontal="center" vertical="center" wrapText="1"/>
    </xf>
    <xf numFmtId="164" fontId="4" fillId="10" borderId="84" xfId="0" applyNumberFormat="1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4" fontId="3" fillId="10" borderId="81" xfId="0" applyNumberFormat="1" applyFont="1" applyFill="1" applyBorder="1" applyAlignment="1">
      <alignment horizontal="center" vertical="center" wrapText="1"/>
    </xf>
    <xf numFmtId="4" fontId="2" fillId="10" borderId="81" xfId="0" applyNumberFormat="1" applyFont="1" applyFill="1" applyBorder="1" applyAlignment="1">
      <alignment horizontal="center" vertical="center" wrapText="1"/>
    </xf>
    <xf numFmtId="4" fontId="2" fillId="10" borderId="7" xfId="0" applyNumberFormat="1" applyFont="1" applyFill="1" applyBorder="1" applyAlignment="1">
      <alignment horizontal="center" vertical="center" wrapText="1"/>
    </xf>
    <xf numFmtId="0" fontId="4" fillId="10" borderId="81" xfId="0" applyFont="1" applyFill="1" applyBorder="1" applyAlignment="1">
      <alignment horizontal="center" vertical="center" wrapText="1"/>
    </xf>
    <xf numFmtId="0" fontId="2" fillId="10" borderId="81" xfId="0" applyFont="1" applyFill="1" applyBorder="1" applyAlignment="1">
      <alignment horizontal="center" vertical="center" wrapText="1"/>
    </xf>
    <xf numFmtId="164" fontId="3" fillId="10" borderId="7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164" fontId="2" fillId="10" borderId="27" xfId="0" applyNumberFormat="1" applyFont="1" applyFill="1" applyBorder="1" applyAlignment="1">
      <alignment horizontal="center" vertical="center" wrapText="1"/>
    </xf>
    <xf numFmtId="164" fontId="3" fillId="10" borderId="8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65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164" fontId="0" fillId="0" borderId="21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69" xfId="0" applyNumberFormat="1" applyFill="1" applyBorder="1" applyAlignment="1">
      <alignment horizontal="center" vertical="center" wrapText="1"/>
    </xf>
    <xf numFmtId="164" fontId="0" fillId="0" borderId="24" xfId="0" applyNumberFormat="1" applyFill="1" applyBorder="1" applyAlignment="1">
      <alignment horizontal="center" vertical="center" wrapText="1"/>
    </xf>
    <xf numFmtId="164" fontId="0" fillId="0" borderId="48" xfId="0" applyNumberForma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0" fillId="0" borderId="44" xfId="0" applyNumberForma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4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8" xfId="0" applyNumberForma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164" fontId="9" fillId="0" borderId="82" xfId="0" applyNumberFormat="1" applyFont="1" applyBorder="1" applyAlignment="1">
      <alignment horizontal="center" vertical="center" wrapText="1"/>
    </xf>
    <xf numFmtId="164" fontId="2" fillId="3" borderId="49" xfId="0" applyNumberFormat="1" applyFont="1" applyFill="1" applyBorder="1" applyAlignment="1">
      <alignment horizontal="center" vertical="center" wrapText="1"/>
    </xf>
    <xf numFmtId="164" fontId="2" fillId="5" borderId="51" xfId="0" applyNumberFormat="1" applyFont="1" applyFill="1" applyBorder="1" applyAlignment="1">
      <alignment horizontal="center" vertical="center" wrapText="1"/>
    </xf>
    <xf numFmtId="164" fontId="2" fillId="5" borderId="21" xfId="0" applyNumberFormat="1" applyFont="1" applyFill="1" applyBorder="1" applyAlignment="1">
      <alignment horizontal="center" vertical="center" wrapText="1"/>
    </xf>
    <xf numFmtId="15" fontId="3" fillId="8" borderId="3" xfId="0" applyNumberFormat="1" applyFont="1" applyFill="1" applyBorder="1" applyAlignment="1">
      <alignment horizontal="center" vertical="center" wrapText="1"/>
    </xf>
    <xf numFmtId="8" fontId="3" fillId="8" borderId="8" xfId="0" applyNumberFormat="1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center"/>
    </xf>
    <xf numFmtId="164" fontId="3" fillId="8" borderId="3" xfId="0" applyNumberFormat="1" applyFont="1" applyFill="1" applyBorder="1" applyAlignment="1">
      <alignment horizontal="center" vertical="center"/>
    </xf>
    <xf numFmtId="164" fontId="3" fillId="6" borderId="6" xfId="0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horizontal="center" vertical="center" wrapText="1"/>
    </xf>
    <xf numFmtId="0" fontId="0" fillId="7" borderId="59" xfId="0" applyFill="1" applyBorder="1" applyAlignment="1">
      <alignment horizontal="center" vertical="center" wrapText="1"/>
    </xf>
    <xf numFmtId="0" fontId="0" fillId="7" borderId="60" xfId="0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1FE-F95F-4F39-8387-C63E4A400FA4}">
  <sheetPr>
    <pageSetUpPr fitToPage="1"/>
  </sheetPr>
  <dimension ref="A1:U101"/>
  <sheetViews>
    <sheetView tabSelected="1" zoomScale="70" zoomScaleNormal="70" workbookViewId="0">
      <pane xSplit="6" ySplit="4" topLeftCell="G86" activePane="bottomRight" state="frozen"/>
      <selection pane="topRight" activeCell="F1" sqref="F1"/>
      <selection pane="bottomLeft" activeCell="A5" sqref="A5"/>
      <selection pane="bottomRight" activeCell="L74" sqref="L74"/>
    </sheetView>
  </sheetViews>
  <sheetFormatPr defaultRowHeight="15" x14ac:dyDescent="0.25"/>
  <cols>
    <col min="1" max="1" width="12.28515625" style="1" customWidth="1"/>
    <col min="2" max="2" width="13.5703125" style="1" customWidth="1"/>
    <col min="3" max="3" width="25.85546875" style="1" customWidth="1"/>
    <col min="4" max="4" width="24.140625" style="267" customWidth="1"/>
    <col min="5" max="5" width="12.140625" style="19" bestFit="1" customWidth="1"/>
    <col min="6" max="6" width="16.7109375" style="20" customWidth="1"/>
    <col min="7" max="7" width="14.140625" style="19" customWidth="1"/>
    <col min="8" max="8" width="16.42578125" style="20" customWidth="1"/>
    <col min="9" max="9" width="14" style="21" customWidth="1"/>
    <col min="10" max="10" width="17.28515625" style="1" customWidth="1"/>
    <col min="11" max="11" width="12.28515625" style="329" customWidth="1"/>
    <col min="12" max="12" width="27" style="197" customWidth="1"/>
    <col min="13" max="13" width="22.28515625" style="197" customWidth="1"/>
    <col min="14" max="14" width="17.7109375" style="197" customWidth="1"/>
    <col min="15" max="16" width="9.140625" style="197"/>
    <col min="17" max="17" width="12.7109375" style="197" customWidth="1"/>
    <col min="18" max="18" width="12.28515625" style="197" customWidth="1"/>
    <col min="19" max="20" width="9.140625" style="197"/>
    <col min="21" max="16384" width="9.140625" style="2"/>
  </cols>
  <sheetData>
    <row r="1" spans="1:21" s="296" customFormat="1" ht="38.25" customHeight="1" thickBot="1" x14ac:dyDescent="0.3">
      <c r="A1" s="364" t="s">
        <v>171</v>
      </c>
      <c r="B1" s="365"/>
      <c r="C1" s="365"/>
      <c r="D1" s="365"/>
      <c r="E1" s="365"/>
      <c r="F1" s="365"/>
      <c r="G1" s="365"/>
      <c r="H1" s="365"/>
      <c r="I1" s="365"/>
      <c r="J1" s="366"/>
      <c r="K1" s="342"/>
      <c r="L1" s="295"/>
      <c r="M1" s="295"/>
      <c r="N1" s="295"/>
      <c r="O1" s="295"/>
      <c r="P1" s="295"/>
      <c r="Q1" s="295"/>
      <c r="R1" s="295"/>
      <c r="S1" s="295"/>
      <c r="T1" s="295"/>
    </row>
    <row r="2" spans="1:21" s="296" customFormat="1" x14ac:dyDescent="0.25">
      <c r="B2" s="297"/>
      <c r="L2" s="294"/>
      <c r="M2" s="295"/>
      <c r="N2" s="295"/>
      <c r="O2" s="295"/>
      <c r="P2" s="295"/>
      <c r="Q2" s="295"/>
      <c r="R2" s="295"/>
      <c r="S2" s="295"/>
      <c r="T2" s="295"/>
      <c r="U2" s="295"/>
    </row>
    <row r="3" spans="1:21" s="5" customFormat="1" ht="25.5" customHeight="1" x14ac:dyDescent="0.25">
      <c r="A3" s="4" t="s">
        <v>0</v>
      </c>
      <c r="B3" s="4"/>
      <c r="C3" s="55"/>
      <c r="D3" s="268" t="s">
        <v>156</v>
      </c>
      <c r="E3" s="56"/>
      <c r="F3" s="57" t="s">
        <v>148</v>
      </c>
      <c r="G3" s="56"/>
      <c r="H3" s="58" t="s">
        <v>148</v>
      </c>
      <c r="I3" s="68"/>
      <c r="J3" s="59" t="s">
        <v>155</v>
      </c>
      <c r="K3" s="298"/>
      <c r="L3" s="198"/>
      <c r="M3" s="199"/>
      <c r="N3" s="199"/>
      <c r="O3" s="199"/>
      <c r="P3" s="199"/>
      <c r="Q3" s="199"/>
      <c r="R3" s="199"/>
      <c r="S3" s="199"/>
      <c r="T3" s="199"/>
      <c r="U3" s="199"/>
    </row>
    <row r="4" spans="1:21" ht="45" customHeight="1" thickBot="1" x14ac:dyDescent="0.3">
      <c r="A4" s="3"/>
      <c r="B4" s="3"/>
      <c r="C4" s="152"/>
      <c r="D4" s="269" t="s">
        <v>157</v>
      </c>
      <c r="E4" s="153"/>
      <c r="F4" s="154" t="s">
        <v>1</v>
      </c>
      <c r="G4" s="155"/>
      <c r="H4" s="156" t="s">
        <v>2</v>
      </c>
      <c r="I4" s="69"/>
      <c r="J4" s="54" t="s">
        <v>3</v>
      </c>
      <c r="K4" s="299"/>
      <c r="L4" s="162"/>
      <c r="U4" s="197"/>
    </row>
    <row r="5" spans="1:21" ht="30.75" customHeight="1" thickBot="1" x14ac:dyDescent="0.3">
      <c r="A5" s="3"/>
      <c r="B5" s="3"/>
      <c r="C5" s="349" t="s">
        <v>4</v>
      </c>
      <c r="D5" s="350"/>
      <c r="E5" s="351"/>
      <c r="F5" s="351"/>
      <c r="G5" s="351"/>
      <c r="H5" s="352"/>
      <c r="I5" s="333"/>
      <c r="J5" s="334"/>
      <c r="K5" s="334"/>
      <c r="L5" s="162"/>
      <c r="U5" s="197"/>
    </row>
    <row r="6" spans="1:21" x14ac:dyDescent="0.25">
      <c r="A6" s="3" t="s">
        <v>5</v>
      </c>
      <c r="B6" s="3"/>
      <c r="C6" s="40" t="s">
        <v>84</v>
      </c>
      <c r="D6" s="270">
        <v>0</v>
      </c>
      <c r="E6" s="35"/>
      <c r="F6" s="36">
        <v>200</v>
      </c>
      <c r="G6" s="42"/>
      <c r="H6" s="38">
        <v>140.58000000000001</v>
      </c>
      <c r="I6" s="71"/>
      <c r="J6" s="13">
        <v>200</v>
      </c>
      <c r="K6" s="301"/>
      <c r="L6" s="162"/>
      <c r="U6" s="197"/>
    </row>
    <row r="7" spans="1:21" ht="25.5" x14ac:dyDescent="0.25">
      <c r="A7" s="3" t="s">
        <v>6</v>
      </c>
      <c r="B7" s="3"/>
      <c r="C7" s="11" t="s">
        <v>7</v>
      </c>
      <c r="D7" s="271">
        <v>72.44</v>
      </c>
      <c r="E7" s="6"/>
      <c r="F7" s="12">
        <v>650</v>
      </c>
      <c r="G7" s="8" t="s">
        <v>8</v>
      </c>
      <c r="H7" s="9">
        <v>168.27</v>
      </c>
      <c r="I7" s="71"/>
      <c r="J7" s="13">
        <v>650</v>
      </c>
      <c r="K7" s="301"/>
      <c r="L7" s="162"/>
      <c r="U7" s="197"/>
    </row>
    <row r="8" spans="1:21" ht="25.5" x14ac:dyDescent="0.25">
      <c r="A8" s="3" t="s">
        <v>9</v>
      </c>
      <c r="B8" s="3"/>
      <c r="C8" s="11" t="s">
        <v>10</v>
      </c>
      <c r="D8" s="271">
        <v>430.99</v>
      </c>
      <c r="E8" s="6"/>
      <c r="F8" s="12">
        <v>850</v>
      </c>
      <c r="G8" s="8"/>
      <c r="H8" s="9">
        <v>618.77</v>
      </c>
      <c r="I8" s="71"/>
      <c r="J8" s="13">
        <v>850</v>
      </c>
      <c r="K8" s="301"/>
      <c r="L8" s="162"/>
      <c r="U8" s="197"/>
    </row>
    <row r="9" spans="1:21" x14ac:dyDescent="0.25">
      <c r="A9" s="3" t="s">
        <v>11</v>
      </c>
      <c r="B9" s="3"/>
      <c r="C9" s="11" t="s">
        <v>92</v>
      </c>
      <c r="D9" s="271">
        <v>200</v>
      </c>
      <c r="E9" s="6"/>
      <c r="F9" s="12">
        <v>200</v>
      </c>
      <c r="G9" s="8"/>
      <c r="H9" s="9">
        <v>200</v>
      </c>
      <c r="I9" s="71"/>
      <c r="J9" s="13">
        <v>200</v>
      </c>
      <c r="K9" s="301"/>
      <c r="L9" s="162"/>
      <c r="U9" s="197"/>
    </row>
    <row r="10" spans="1:21" x14ac:dyDescent="0.25">
      <c r="A10" s="3" t="s">
        <v>12</v>
      </c>
      <c r="B10" s="3"/>
      <c r="C10" s="92" t="s">
        <v>93</v>
      </c>
      <c r="D10" s="272">
        <v>300</v>
      </c>
      <c r="E10" s="130"/>
      <c r="F10" s="131">
        <v>900</v>
      </c>
      <c r="G10" s="93"/>
      <c r="H10" s="132">
        <v>300</v>
      </c>
      <c r="I10" s="133"/>
      <c r="J10" s="134">
        <v>900</v>
      </c>
      <c r="K10" s="302"/>
      <c r="L10" s="162"/>
      <c r="M10" s="162"/>
      <c r="U10" s="197"/>
    </row>
    <row r="11" spans="1:21" x14ac:dyDescent="0.25">
      <c r="B11" s="3"/>
      <c r="C11" s="188"/>
      <c r="D11" s="273"/>
      <c r="E11" s="189"/>
      <c r="F11" s="190"/>
      <c r="G11" s="191"/>
      <c r="H11" s="192"/>
      <c r="I11" s="193"/>
      <c r="J11" s="194"/>
      <c r="K11" s="303"/>
      <c r="L11" s="162"/>
      <c r="M11" s="162"/>
      <c r="U11" s="197"/>
    </row>
    <row r="12" spans="1:21" x14ac:dyDescent="0.25">
      <c r="A12" s="3"/>
      <c r="B12" s="3"/>
      <c r="C12" s="11"/>
      <c r="D12" s="271"/>
      <c r="E12" s="6"/>
      <c r="F12" s="12"/>
      <c r="G12" s="8"/>
      <c r="H12" s="9"/>
      <c r="I12" s="71"/>
      <c r="J12" s="13"/>
      <c r="K12" s="304"/>
      <c r="L12" s="195"/>
      <c r="M12" s="195"/>
      <c r="U12" s="197"/>
    </row>
    <row r="13" spans="1:21" x14ac:dyDescent="0.25">
      <c r="A13" s="3"/>
      <c r="B13" s="3"/>
      <c r="C13" s="11"/>
      <c r="D13" s="271"/>
      <c r="E13" s="6"/>
      <c r="F13" s="12"/>
      <c r="G13" s="8"/>
      <c r="H13" s="9"/>
      <c r="I13" s="71"/>
      <c r="J13" s="13"/>
      <c r="K13" s="304"/>
      <c r="L13" s="162"/>
      <c r="M13" s="162"/>
      <c r="U13" s="197"/>
    </row>
    <row r="14" spans="1:21" x14ac:dyDescent="0.25">
      <c r="A14" s="3"/>
      <c r="B14" s="3"/>
      <c r="C14" s="11"/>
      <c r="D14" s="271"/>
      <c r="E14" s="6"/>
      <c r="F14" s="12"/>
      <c r="G14" s="8"/>
      <c r="H14" s="9"/>
      <c r="I14" s="71"/>
      <c r="J14" s="13"/>
      <c r="K14" s="304"/>
      <c r="L14" s="195"/>
      <c r="M14" s="195"/>
      <c r="U14" s="197"/>
    </row>
    <row r="15" spans="1:21" x14ac:dyDescent="0.25">
      <c r="A15" s="3"/>
      <c r="B15" s="3"/>
      <c r="C15" s="11"/>
      <c r="D15" s="271"/>
      <c r="E15" s="6"/>
      <c r="F15" s="12"/>
      <c r="G15" s="8"/>
      <c r="H15" s="9"/>
      <c r="I15" s="71"/>
      <c r="J15" s="13"/>
      <c r="K15" s="304"/>
      <c r="L15" s="164"/>
      <c r="M15" s="164"/>
      <c r="U15" s="197"/>
    </row>
    <row r="16" spans="1:21" x14ac:dyDescent="0.25">
      <c r="A16" s="3"/>
      <c r="B16" s="3"/>
      <c r="C16" s="11"/>
      <c r="D16" s="271"/>
      <c r="E16" s="6"/>
      <c r="F16" s="12"/>
      <c r="G16" s="8"/>
      <c r="H16" s="9"/>
      <c r="I16" s="71"/>
      <c r="J16" s="13"/>
      <c r="K16" s="304"/>
      <c r="L16" s="164"/>
      <c r="M16" s="164"/>
      <c r="U16" s="197"/>
    </row>
    <row r="17" spans="1:21" ht="25.5" x14ac:dyDescent="0.25">
      <c r="A17" s="3" t="s">
        <v>14</v>
      </c>
      <c r="B17" s="3"/>
      <c r="C17" s="53" t="s">
        <v>13</v>
      </c>
      <c r="D17" s="274">
        <v>834.62</v>
      </c>
      <c r="E17" s="45"/>
      <c r="F17" s="185">
        <v>950</v>
      </c>
      <c r="G17" s="33"/>
      <c r="H17" s="186">
        <v>902.61</v>
      </c>
      <c r="I17" s="79"/>
      <c r="J17" s="187">
        <v>970</v>
      </c>
      <c r="K17" s="305"/>
      <c r="L17" s="164"/>
      <c r="M17" s="164"/>
      <c r="U17" s="197"/>
    </row>
    <row r="18" spans="1:21" ht="31.5" customHeight="1" x14ac:dyDescent="0.25">
      <c r="A18" s="3" t="s">
        <v>16</v>
      </c>
      <c r="B18" s="3"/>
      <c r="C18" s="40" t="s">
        <v>15</v>
      </c>
      <c r="D18" s="270">
        <v>1375.09</v>
      </c>
      <c r="E18" s="35"/>
      <c r="F18" s="36">
        <v>1500</v>
      </c>
      <c r="G18" s="42"/>
      <c r="H18" s="38">
        <v>1414.84</v>
      </c>
      <c r="I18" s="70"/>
      <c r="J18" s="39">
        <v>1500</v>
      </c>
      <c r="K18" s="306"/>
      <c r="L18" s="162"/>
      <c r="U18" s="197"/>
    </row>
    <row r="19" spans="1:21" ht="31.5" customHeight="1" x14ac:dyDescent="0.25">
      <c r="A19" s="3" t="s">
        <v>17</v>
      </c>
      <c r="B19" s="3"/>
      <c r="C19" s="92" t="s">
        <v>94</v>
      </c>
      <c r="D19" s="272">
        <v>121</v>
      </c>
      <c r="E19" s="130"/>
      <c r="F19" s="131">
        <v>125</v>
      </c>
      <c r="G19" s="93"/>
      <c r="H19" s="132">
        <v>124</v>
      </c>
      <c r="I19" s="133"/>
      <c r="J19" s="134">
        <v>130</v>
      </c>
      <c r="K19" s="307"/>
      <c r="L19" s="162"/>
      <c r="U19" s="197"/>
    </row>
    <row r="20" spans="1:21" ht="15.75" thickBot="1" x14ac:dyDescent="0.3">
      <c r="B20" s="3"/>
      <c r="C20" s="92"/>
      <c r="D20" s="272"/>
      <c r="E20" s="130"/>
      <c r="F20" s="131"/>
      <c r="G20" s="93"/>
      <c r="H20" s="132"/>
      <c r="I20" s="133"/>
      <c r="J20" s="134"/>
      <c r="K20" s="307"/>
      <c r="L20" s="162"/>
      <c r="M20" s="162"/>
      <c r="U20" s="197"/>
    </row>
    <row r="21" spans="1:21" x14ac:dyDescent="0.25">
      <c r="A21" s="3" t="s">
        <v>20</v>
      </c>
      <c r="B21" s="357" t="s">
        <v>172</v>
      </c>
      <c r="C21" s="235" t="s">
        <v>150</v>
      </c>
      <c r="D21" s="275">
        <v>11681.28</v>
      </c>
      <c r="E21" s="214"/>
      <c r="F21" s="215">
        <v>12645.36</v>
      </c>
      <c r="G21" s="216"/>
      <c r="H21" s="217">
        <v>12393.44</v>
      </c>
      <c r="I21" s="218"/>
      <c r="J21" s="219">
        <v>12898.27</v>
      </c>
      <c r="K21" s="308"/>
      <c r="L21" s="247"/>
      <c r="M21" s="248">
        <v>0.02</v>
      </c>
      <c r="U21" s="197"/>
    </row>
    <row r="22" spans="1:21" ht="27.75" customHeight="1" x14ac:dyDescent="0.25">
      <c r="A22" s="3" t="s">
        <v>21</v>
      </c>
      <c r="B22" s="358"/>
      <c r="C22" s="11" t="s">
        <v>149</v>
      </c>
      <c r="D22" s="271">
        <v>584.05999999999995</v>
      </c>
      <c r="E22" s="6"/>
      <c r="F22" s="12">
        <f>F21*M22</f>
        <v>632.26800000000003</v>
      </c>
      <c r="G22" s="8"/>
      <c r="H22" s="9">
        <f>H21*M22</f>
        <v>619.67200000000003</v>
      </c>
      <c r="I22" s="71"/>
      <c r="J22" s="13">
        <f>M22*J21</f>
        <v>644.91350000000011</v>
      </c>
      <c r="K22" s="301"/>
      <c r="L22" s="249"/>
      <c r="M22" s="250">
        <v>0.05</v>
      </c>
      <c r="U22" s="197"/>
    </row>
    <row r="23" spans="1:21" ht="30.75" customHeight="1" thickBot="1" x14ac:dyDescent="0.3">
      <c r="A23" s="3" t="s">
        <v>18</v>
      </c>
      <c r="B23" s="359"/>
      <c r="C23" s="236" t="s">
        <v>151</v>
      </c>
      <c r="D23" s="276">
        <v>399.85</v>
      </c>
      <c r="E23" s="168"/>
      <c r="F23" s="237">
        <v>532.32000000000005</v>
      </c>
      <c r="G23" s="238"/>
      <c r="H23" s="237">
        <v>489.72</v>
      </c>
      <c r="I23" s="239"/>
      <c r="J23" s="240">
        <f>(((J21/12)-$L$24)*$M$23)*12</f>
        <v>618.59563499999979</v>
      </c>
      <c r="K23" s="309"/>
      <c r="L23" s="251">
        <f>(J21/12)</f>
        <v>1074.8558333333333</v>
      </c>
      <c r="M23" s="250">
        <v>0.15049999999999999</v>
      </c>
      <c r="U23" s="197"/>
    </row>
    <row r="24" spans="1:21" ht="28.5" customHeight="1" x14ac:dyDescent="0.25">
      <c r="A24" s="3"/>
      <c r="B24" s="241"/>
      <c r="C24" s="204"/>
      <c r="D24" s="277"/>
      <c r="E24" s="205"/>
      <c r="F24" s="206"/>
      <c r="G24" s="207"/>
      <c r="H24" s="242"/>
      <c r="I24" s="182"/>
      <c r="J24" s="183"/>
      <c r="K24" s="310"/>
      <c r="L24" s="252">
        <f>(M24*52)/12</f>
        <v>732.33333333333337</v>
      </c>
      <c r="M24" s="253">
        <v>169</v>
      </c>
      <c r="U24" s="197"/>
    </row>
    <row r="25" spans="1:21" ht="25.5" x14ac:dyDescent="0.25">
      <c r="A25" s="3" t="s">
        <v>22</v>
      </c>
      <c r="B25" s="3"/>
      <c r="C25" s="40" t="s">
        <v>19</v>
      </c>
      <c r="D25" s="270">
        <v>55.26</v>
      </c>
      <c r="E25" s="35"/>
      <c r="F25" s="36">
        <v>200</v>
      </c>
      <c r="G25" s="42"/>
      <c r="H25" s="38">
        <v>89.5</v>
      </c>
      <c r="I25" s="70"/>
      <c r="J25" s="39">
        <v>200</v>
      </c>
      <c r="K25" s="306"/>
      <c r="L25" s="164"/>
      <c r="U25" s="197"/>
    </row>
    <row r="26" spans="1:21" ht="25.5" x14ac:dyDescent="0.25">
      <c r="A26" s="3" t="s">
        <v>24</v>
      </c>
      <c r="B26" s="3"/>
      <c r="C26" s="11" t="s">
        <v>23</v>
      </c>
      <c r="D26" s="271">
        <v>0</v>
      </c>
      <c r="E26" s="6"/>
      <c r="F26" s="12">
        <v>2000</v>
      </c>
      <c r="G26" s="8"/>
      <c r="H26" s="9">
        <v>7.28</v>
      </c>
      <c r="I26" s="71"/>
      <c r="J26" s="13">
        <v>2000</v>
      </c>
      <c r="K26" s="301"/>
      <c r="L26" s="162"/>
      <c r="U26" s="197"/>
    </row>
    <row r="27" spans="1:21" ht="49.5" customHeight="1" x14ac:dyDescent="0.25">
      <c r="A27" s="3" t="s">
        <v>25</v>
      </c>
      <c r="B27" s="3"/>
      <c r="C27" s="11" t="s">
        <v>95</v>
      </c>
      <c r="D27" s="271">
        <v>25</v>
      </c>
      <c r="E27" s="6"/>
      <c r="F27" s="12">
        <v>450</v>
      </c>
      <c r="G27" s="8"/>
      <c r="H27" s="9">
        <v>0</v>
      </c>
      <c r="I27" s="71"/>
      <c r="J27" s="13">
        <v>450</v>
      </c>
      <c r="K27" s="311"/>
      <c r="L27" s="162"/>
      <c r="U27" s="197"/>
    </row>
    <row r="28" spans="1:21" ht="25.5" x14ac:dyDescent="0.25">
      <c r="A28" s="3" t="s">
        <v>27</v>
      </c>
      <c r="B28" s="3"/>
      <c r="C28" s="11" t="s">
        <v>26</v>
      </c>
      <c r="D28" s="271">
        <v>166</v>
      </c>
      <c r="E28" s="6"/>
      <c r="F28" s="12">
        <v>170</v>
      </c>
      <c r="G28" s="8"/>
      <c r="H28" s="9">
        <v>171</v>
      </c>
      <c r="I28" s="71"/>
      <c r="J28" s="13">
        <v>200</v>
      </c>
      <c r="K28" s="301"/>
      <c r="L28" s="184"/>
      <c r="U28" s="197"/>
    </row>
    <row r="29" spans="1:21" x14ac:dyDescent="0.25">
      <c r="A29" s="3" t="s">
        <v>29</v>
      </c>
      <c r="B29" s="3"/>
      <c r="C29" s="11" t="s">
        <v>28</v>
      </c>
      <c r="D29" s="271">
        <v>909</v>
      </c>
      <c r="E29" s="6"/>
      <c r="F29" s="12">
        <v>500</v>
      </c>
      <c r="G29" s="8"/>
      <c r="H29" s="9">
        <v>300</v>
      </c>
      <c r="I29" s="71"/>
      <c r="J29" s="13">
        <v>500</v>
      </c>
      <c r="K29" s="301"/>
      <c r="L29" s="162"/>
      <c r="U29" s="197"/>
    </row>
    <row r="30" spans="1:21" x14ac:dyDescent="0.25">
      <c r="A30" s="3" t="s">
        <v>30</v>
      </c>
      <c r="B30" s="3"/>
      <c r="C30" s="11" t="s">
        <v>96</v>
      </c>
      <c r="D30" s="271">
        <v>385.35</v>
      </c>
      <c r="E30" s="6"/>
      <c r="F30" s="12">
        <v>250</v>
      </c>
      <c r="G30" s="8"/>
      <c r="H30" s="9">
        <v>0</v>
      </c>
      <c r="I30" s="71"/>
      <c r="J30" s="13">
        <v>250</v>
      </c>
      <c r="K30" s="301"/>
      <c r="L30" s="162"/>
      <c r="U30" s="197"/>
    </row>
    <row r="31" spans="1:21" x14ac:dyDescent="0.25">
      <c r="A31" s="3" t="s">
        <v>31</v>
      </c>
      <c r="B31" s="3"/>
      <c r="C31" s="11" t="s">
        <v>97</v>
      </c>
      <c r="D31" s="271">
        <v>525.05999999999995</v>
      </c>
      <c r="E31" s="6"/>
      <c r="F31" s="12">
        <v>1500</v>
      </c>
      <c r="G31" s="8"/>
      <c r="H31" s="9">
        <v>0</v>
      </c>
      <c r="I31" s="71"/>
      <c r="J31" s="13">
        <v>1500</v>
      </c>
      <c r="K31" s="301"/>
      <c r="L31" s="162"/>
      <c r="U31" s="197"/>
    </row>
    <row r="32" spans="1:21" x14ac:dyDescent="0.25">
      <c r="A32" s="3" t="s">
        <v>33</v>
      </c>
      <c r="B32" s="3"/>
      <c r="C32" s="11" t="s">
        <v>32</v>
      </c>
      <c r="D32" s="271">
        <v>0</v>
      </c>
      <c r="E32" s="6"/>
      <c r="F32" s="12">
        <v>0</v>
      </c>
      <c r="G32" s="8"/>
      <c r="H32" s="9">
        <v>0</v>
      </c>
      <c r="I32" s="71"/>
      <c r="J32" s="13">
        <v>0</v>
      </c>
      <c r="K32" s="301"/>
      <c r="L32" s="162"/>
      <c r="U32" s="197"/>
    </row>
    <row r="33" spans="1:21" x14ac:dyDescent="0.25">
      <c r="A33" s="3" t="s">
        <v>35</v>
      </c>
      <c r="B33" s="3"/>
      <c r="C33" s="11" t="s">
        <v>34</v>
      </c>
      <c r="D33" s="271">
        <v>1917.23</v>
      </c>
      <c r="E33" s="6"/>
      <c r="F33" s="12">
        <v>4000</v>
      </c>
      <c r="G33" s="8"/>
      <c r="H33" s="9">
        <v>3101.6</v>
      </c>
      <c r="I33" s="71"/>
      <c r="J33" s="13">
        <v>6500</v>
      </c>
      <c r="K33" s="301"/>
      <c r="L33" s="162"/>
      <c r="U33" s="197"/>
    </row>
    <row r="34" spans="1:21" x14ac:dyDescent="0.25">
      <c r="A34" s="3" t="s">
        <v>38</v>
      </c>
      <c r="B34" s="3"/>
      <c r="C34" s="11" t="s">
        <v>98</v>
      </c>
      <c r="D34" s="271">
        <v>1098.4000000000001</v>
      </c>
      <c r="E34" s="6"/>
      <c r="F34" s="12">
        <v>200</v>
      </c>
      <c r="G34" s="8"/>
      <c r="H34" s="9">
        <v>370.24</v>
      </c>
      <c r="I34" s="71"/>
      <c r="J34" s="13">
        <v>10000</v>
      </c>
      <c r="K34" s="301"/>
      <c r="L34" s="162"/>
      <c r="U34" s="197"/>
    </row>
    <row r="35" spans="1:21" x14ac:dyDescent="0.25">
      <c r="A35" s="3" t="s">
        <v>39</v>
      </c>
      <c r="B35" s="3"/>
      <c r="C35" s="11" t="s">
        <v>99</v>
      </c>
      <c r="D35" s="271">
        <v>288</v>
      </c>
      <c r="E35" s="6"/>
      <c r="F35" s="12">
        <v>400</v>
      </c>
      <c r="G35" s="8"/>
      <c r="H35" s="9">
        <v>543.84799999999996</v>
      </c>
      <c r="I35" s="71"/>
      <c r="J35" s="13">
        <v>600</v>
      </c>
      <c r="K35" s="301"/>
      <c r="L35" s="162"/>
      <c r="U35" s="197"/>
    </row>
    <row r="36" spans="1:21" x14ac:dyDescent="0.25">
      <c r="A36" s="3" t="s">
        <v>41</v>
      </c>
      <c r="B36" s="3"/>
      <c r="C36" s="11" t="s">
        <v>90</v>
      </c>
      <c r="D36" s="271">
        <v>35</v>
      </c>
      <c r="E36" s="6"/>
      <c r="F36" s="12">
        <v>35</v>
      </c>
      <c r="G36" s="8"/>
      <c r="H36" s="9">
        <v>35</v>
      </c>
      <c r="I36" s="71"/>
      <c r="J36" s="13">
        <v>35</v>
      </c>
      <c r="K36" s="301"/>
      <c r="L36" s="162"/>
      <c r="U36" s="197"/>
    </row>
    <row r="37" spans="1:21" x14ac:dyDescent="0.25">
      <c r="A37" s="3" t="s">
        <v>42</v>
      </c>
      <c r="B37" s="3"/>
      <c r="C37" s="11" t="s">
        <v>91</v>
      </c>
      <c r="D37" s="271">
        <v>0</v>
      </c>
      <c r="E37" s="6"/>
      <c r="F37" s="12">
        <v>30</v>
      </c>
      <c r="G37" s="8"/>
      <c r="H37" s="9">
        <v>0</v>
      </c>
      <c r="I37" s="71"/>
      <c r="J37" s="13">
        <v>30</v>
      </c>
      <c r="K37" s="301"/>
      <c r="L37" s="162"/>
      <c r="U37" s="197"/>
    </row>
    <row r="38" spans="1:21" ht="25.5" x14ac:dyDescent="0.25">
      <c r="A38" s="3" t="s">
        <v>121</v>
      </c>
      <c r="B38" s="3"/>
      <c r="C38" s="11" t="s">
        <v>144</v>
      </c>
      <c r="D38" s="271">
        <v>0</v>
      </c>
      <c r="E38" s="6"/>
      <c r="F38" s="12">
        <v>230</v>
      </c>
      <c r="G38" s="8"/>
      <c r="H38" s="9">
        <v>0</v>
      </c>
      <c r="I38" s="71"/>
      <c r="J38" s="13">
        <v>0</v>
      </c>
      <c r="K38" s="301"/>
      <c r="L38" s="162"/>
      <c r="U38" s="197"/>
    </row>
    <row r="39" spans="1:21" x14ac:dyDescent="0.25">
      <c r="A39" s="3" t="s">
        <v>145</v>
      </c>
      <c r="B39" s="3"/>
      <c r="C39" s="11" t="s">
        <v>122</v>
      </c>
      <c r="D39" s="271">
        <v>0</v>
      </c>
      <c r="E39" s="6"/>
      <c r="F39" s="12">
        <v>0</v>
      </c>
      <c r="G39" s="8"/>
      <c r="H39" s="9">
        <v>9283.6</v>
      </c>
      <c r="I39" s="71"/>
      <c r="J39" s="13">
        <v>0</v>
      </c>
      <c r="K39" s="301"/>
      <c r="L39" s="162"/>
      <c r="U39" s="197"/>
    </row>
    <row r="40" spans="1:21" ht="21" customHeight="1" x14ac:dyDescent="0.25">
      <c r="A40" s="1" t="s">
        <v>164</v>
      </c>
      <c r="B40" s="3"/>
      <c r="C40" s="92" t="s">
        <v>87</v>
      </c>
      <c r="D40" s="272">
        <v>125.55</v>
      </c>
      <c r="E40" s="130"/>
      <c r="F40" s="131">
        <v>150</v>
      </c>
      <c r="G40" s="93"/>
      <c r="H40" s="132">
        <v>109</v>
      </c>
      <c r="I40" s="133"/>
      <c r="J40" s="134">
        <v>150</v>
      </c>
      <c r="K40" s="302"/>
      <c r="L40" s="162"/>
      <c r="U40" s="197"/>
    </row>
    <row r="41" spans="1:21" ht="21" customHeight="1" x14ac:dyDescent="0.25">
      <c r="A41" s="1" t="s">
        <v>165</v>
      </c>
      <c r="B41" s="3"/>
      <c r="C41" s="204" t="s">
        <v>166</v>
      </c>
      <c r="D41" s="277" t="s">
        <v>167</v>
      </c>
      <c r="E41" s="205"/>
      <c r="F41" s="206" t="s">
        <v>167</v>
      </c>
      <c r="G41" s="207"/>
      <c r="H41" s="332" t="s">
        <v>167</v>
      </c>
      <c r="I41" s="182"/>
      <c r="J41" s="183">
        <v>500</v>
      </c>
      <c r="K41" s="310"/>
      <c r="L41" s="162"/>
      <c r="U41" s="197"/>
    </row>
    <row r="42" spans="1:21" ht="21" customHeight="1" x14ac:dyDescent="0.25">
      <c r="A42" s="3"/>
      <c r="B42" s="3"/>
      <c r="C42" s="157" t="s">
        <v>36</v>
      </c>
      <c r="D42" s="262">
        <f>SUM(D6:D41)</f>
        <v>21529.180000000004</v>
      </c>
      <c r="E42" s="158"/>
      <c r="F42" s="159">
        <f>SUM(F6:F39)</f>
        <v>29149.948</v>
      </c>
      <c r="G42" s="159"/>
      <c r="H42" s="160">
        <f>SUM(H6:H41)</f>
        <v>31382.97</v>
      </c>
      <c r="I42" s="161"/>
      <c r="J42" s="159">
        <f>SUM(J6:J41)</f>
        <v>42476.779135000004</v>
      </c>
      <c r="K42" s="312"/>
      <c r="U42" s="197"/>
    </row>
    <row r="43" spans="1:21" ht="21" customHeight="1" thickBot="1" x14ac:dyDescent="0.3">
      <c r="A43" s="3"/>
      <c r="B43" s="3"/>
      <c r="C43" s="2"/>
      <c r="D43" s="260"/>
      <c r="E43" s="2"/>
      <c r="F43" s="2"/>
      <c r="G43" s="2"/>
      <c r="H43" s="2"/>
      <c r="I43" s="2"/>
      <c r="J43" s="2"/>
      <c r="K43" s="296"/>
      <c r="L43" s="162"/>
      <c r="U43" s="197"/>
    </row>
    <row r="44" spans="1:21" ht="29.25" customHeight="1" x14ac:dyDescent="0.25">
      <c r="A44" s="3"/>
      <c r="B44" s="357" t="s">
        <v>154</v>
      </c>
      <c r="C44" s="353" t="s">
        <v>37</v>
      </c>
      <c r="D44" s="354"/>
      <c r="E44" s="355"/>
      <c r="F44" s="355"/>
      <c r="G44" s="355"/>
      <c r="H44" s="356"/>
      <c r="I44" s="174"/>
      <c r="J44" s="149"/>
      <c r="K44" s="313"/>
      <c r="L44" s="162"/>
      <c r="U44" s="197"/>
    </row>
    <row r="45" spans="1:21" x14ac:dyDescent="0.25">
      <c r="A45" s="3"/>
      <c r="B45" s="360"/>
      <c r="C45" s="40"/>
      <c r="D45" s="270"/>
      <c r="E45" s="35"/>
      <c r="F45" s="36"/>
      <c r="G45" s="42"/>
      <c r="H45" s="243"/>
      <c r="I45" s="182"/>
      <c r="J45" s="183"/>
      <c r="K45" s="310"/>
      <c r="L45" s="162"/>
      <c r="U45" s="197"/>
    </row>
    <row r="46" spans="1:21" ht="18.75" customHeight="1" x14ac:dyDescent="0.25">
      <c r="A46" s="3"/>
      <c r="B46" s="360"/>
      <c r="C46" s="367" t="s">
        <v>134</v>
      </c>
      <c r="D46" s="270"/>
      <c r="E46" s="35"/>
      <c r="F46" s="36"/>
      <c r="G46" s="42"/>
      <c r="H46" s="243"/>
      <c r="I46" s="70"/>
      <c r="J46" s="39"/>
      <c r="K46" s="306"/>
      <c r="L46" s="162"/>
      <c r="U46" s="197"/>
    </row>
    <row r="47" spans="1:21" x14ac:dyDescent="0.25">
      <c r="A47" s="3"/>
      <c r="B47" s="360"/>
      <c r="C47" s="368"/>
      <c r="D47" s="261"/>
      <c r="E47" s="162"/>
      <c r="F47" s="163"/>
      <c r="G47" s="164"/>
      <c r="H47" s="244"/>
      <c r="I47" s="73"/>
      <c r="J47" s="165"/>
      <c r="K47" s="304"/>
      <c r="L47" s="162"/>
      <c r="U47" s="197"/>
    </row>
    <row r="48" spans="1:21" ht="16.5" customHeight="1" x14ac:dyDescent="0.25">
      <c r="A48" s="3"/>
      <c r="B48" s="360"/>
      <c r="C48" s="369"/>
      <c r="D48" s="278"/>
      <c r="E48" s="6"/>
      <c r="F48" s="12"/>
      <c r="G48" s="8"/>
      <c r="H48" s="245"/>
      <c r="I48" s="71"/>
      <c r="J48" s="13"/>
      <c r="K48" s="304"/>
      <c r="L48" s="162"/>
      <c r="U48" s="197"/>
    </row>
    <row r="49" spans="1:21" ht="21" customHeight="1" thickBot="1" x14ac:dyDescent="0.3">
      <c r="A49" s="3"/>
      <c r="B49" s="361"/>
      <c r="C49" s="220" t="s">
        <v>135</v>
      </c>
      <c r="D49" s="279">
        <v>8950</v>
      </c>
      <c r="E49" s="168"/>
      <c r="F49" s="169">
        <v>15000</v>
      </c>
      <c r="G49" s="170"/>
      <c r="H49" s="246">
        <f>'Grants Made 21-22'!B25</f>
        <v>10925</v>
      </c>
      <c r="I49" s="172"/>
      <c r="J49" s="173">
        <v>15000</v>
      </c>
      <c r="K49" s="314"/>
      <c r="U49" s="197"/>
    </row>
    <row r="50" spans="1:21" ht="21" customHeight="1" thickBot="1" x14ac:dyDescent="0.3">
      <c r="A50" s="3"/>
      <c r="B50" s="3"/>
      <c r="C50" s="2"/>
      <c r="D50" s="260"/>
      <c r="E50" s="2"/>
      <c r="F50" s="2"/>
      <c r="G50" s="2"/>
      <c r="H50" s="2"/>
      <c r="I50" s="2"/>
      <c r="J50" s="2"/>
      <c r="K50" s="296"/>
      <c r="L50" s="162"/>
      <c r="U50" s="197"/>
    </row>
    <row r="51" spans="1:21" x14ac:dyDescent="0.25">
      <c r="A51" s="3"/>
      <c r="B51" s="3"/>
      <c r="C51" s="175" t="s">
        <v>52</v>
      </c>
      <c r="D51" s="263">
        <f>SUM(D42,D49)</f>
        <v>30479.180000000004</v>
      </c>
      <c r="E51" s="176"/>
      <c r="F51" s="177">
        <f>SUM(F42,F49)</f>
        <v>44149.948000000004</v>
      </c>
      <c r="G51" s="177"/>
      <c r="H51" s="178">
        <f>SUM(H42,H49)</f>
        <v>42307.97</v>
      </c>
      <c r="I51" s="179"/>
      <c r="J51" s="177">
        <f>SUM(J42,J49)</f>
        <v>57476.779135000004</v>
      </c>
      <c r="K51" s="315"/>
      <c r="L51" s="162"/>
      <c r="U51" s="197"/>
    </row>
    <row r="52" spans="1:21" x14ac:dyDescent="0.25">
      <c r="A52" s="22"/>
      <c r="B52" s="22"/>
      <c r="C52" s="180"/>
      <c r="D52" s="280"/>
      <c r="E52" s="60"/>
      <c r="F52" s="36"/>
      <c r="G52" s="37"/>
      <c r="H52" s="61"/>
      <c r="I52" s="75"/>
      <c r="J52" s="39"/>
      <c r="K52" s="306"/>
      <c r="L52" s="162"/>
      <c r="U52" s="197"/>
    </row>
    <row r="53" spans="1:21" ht="24.75" customHeight="1" x14ac:dyDescent="0.25">
      <c r="A53" s="22"/>
      <c r="B53" s="22"/>
      <c r="C53" s="166" t="s">
        <v>53</v>
      </c>
      <c r="D53" s="264">
        <v>22105</v>
      </c>
      <c r="E53" s="16"/>
      <c r="F53" s="15">
        <v>22105</v>
      </c>
      <c r="G53" s="16"/>
      <c r="H53" s="17">
        <v>21464.13</v>
      </c>
      <c r="I53" s="72"/>
      <c r="J53" s="18">
        <f>I93</f>
        <v>17010.240000000002</v>
      </c>
      <c r="K53" s="316"/>
      <c r="L53" s="162"/>
      <c r="U53" s="197"/>
    </row>
    <row r="54" spans="1:21" ht="23.25" customHeight="1" x14ac:dyDescent="0.25">
      <c r="A54" s="22"/>
      <c r="B54" s="22"/>
      <c r="C54" s="166"/>
      <c r="D54" s="278"/>
      <c r="E54" s="14"/>
      <c r="F54" s="12"/>
      <c r="G54" s="16"/>
      <c r="H54" s="9"/>
      <c r="I54" s="72"/>
      <c r="J54" s="13"/>
      <c r="K54" s="301"/>
      <c r="L54" s="162"/>
      <c r="U54" s="197"/>
    </row>
    <row r="55" spans="1:21" ht="15.75" thickBot="1" x14ac:dyDescent="0.3">
      <c r="A55" s="22"/>
      <c r="B55" s="22"/>
      <c r="C55" s="167"/>
      <c r="D55" s="265">
        <f>SUM(D51:D53)</f>
        <v>52584.180000000008</v>
      </c>
      <c r="E55" s="181"/>
      <c r="F55" s="169">
        <f>SUM(F51:F53)</f>
        <v>66254.948000000004</v>
      </c>
      <c r="G55" s="170"/>
      <c r="H55" s="171">
        <f>SUM(H51:H53)</f>
        <v>63772.100000000006</v>
      </c>
      <c r="I55" s="172"/>
      <c r="J55" s="173">
        <f>SUM(J51:J53)</f>
        <v>74487.01913500001</v>
      </c>
      <c r="K55" s="317"/>
      <c r="L55" s="162"/>
      <c r="U55" s="197"/>
    </row>
    <row r="56" spans="1:21" x14ac:dyDescent="0.25">
      <c r="A56" s="22"/>
      <c r="B56" s="22"/>
      <c r="C56" s="40"/>
      <c r="D56" s="281"/>
      <c r="E56" s="60"/>
      <c r="F56" s="36"/>
      <c r="G56" s="37"/>
      <c r="H56" s="61"/>
      <c r="I56" s="75"/>
      <c r="J56" s="39"/>
      <c r="K56" s="306"/>
      <c r="L56" s="162"/>
      <c r="U56" s="197"/>
    </row>
    <row r="57" spans="1:21" ht="15.75" thickBot="1" x14ac:dyDescent="0.3">
      <c r="A57" s="22"/>
      <c r="B57" s="22"/>
      <c r="C57" s="92"/>
      <c r="D57" s="282"/>
      <c r="E57" s="130"/>
      <c r="F57" s="208" t="s">
        <v>54</v>
      </c>
      <c r="G57" s="209"/>
      <c r="H57" s="210" t="s">
        <v>54</v>
      </c>
      <c r="I57" s="211"/>
      <c r="J57" s="212" t="s">
        <v>54</v>
      </c>
      <c r="K57" s="318"/>
      <c r="L57" s="162"/>
      <c r="U57" s="197"/>
    </row>
    <row r="58" spans="1:21" ht="15.75" x14ac:dyDescent="0.25">
      <c r="A58" s="22"/>
      <c r="B58" s="357" t="s">
        <v>152</v>
      </c>
      <c r="C58" s="213"/>
      <c r="D58" s="283"/>
      <c r="E58" s="214"/>
      <c r="F58" s="215"/>
      <c r="G58" s="216"/>
      <c r="H58" s="217"/>
      <c r="I58" s="218"/>
      <c r="J58" s="219"/>
      <c r="K58" s="308"/>
      <c r="L58" s="162"/>
      <c r="U58" s="197"/>
    </row>
    <row r="59" spans="1:21" x14ac:dyDescent="0.25">
      <c r="A59" s="3"/>
      <c r="B59" s="358"/>
      <c r="C59" s="11" t="s">
        <v>55</v>
      </c>
      <c r="D59" s="271">
        <v>146.72999999999999</v>
      </c>
      <c r="E59" s="6"/>
      <c r="F59" s="12">
        <v>0</v>
      </c>
      <c r="G59" s="8"/>
      <c r="H59" s="9">
        <v>5.74</v>
      </c>
      <c r="I59" s="71"/>
      <c r="J59" s="13">
        <v>0</v>
      </c>
      <c r="K59" s="301"/>
      <c r="L59" s="162"/>
      <c r="U59" s="197"/>
    </row>
    <row r="60" spans="1:21" x14ac:dyDescent="0.25">
      <c r="A60" s="3"/>
      <c r="B60" s="358"/>
      <c r="C60" s="11" t="s">
        <v>143</v>
      </c>
      <c r="D60" s="271">
        <v>95</v>
      </c>
      <c r="E60" s="6"/>
      <c r="F60" s="12">
        <v>0</v>
      </c>
      <c r="G60" s="8"/>
      <c r="H60" s="9">
        <v>8.5</v>
      </c>
      <c r="I60" s="71"/>
      <c r="J60" s="13">
        <v>0</v>
      </c>
      <c r="K60" s="301"/>
      <c r="L60" s="162"/>
      <c r="U60" s="197"/>
    </row>
    <row r="61" spans="1:21" x14ac:dyDescent="0.25">
      <c r="A61" s="3"/>
      <c r="B61" s="358"/>
      <c r="C61" s="11" t="s">
        <v>89</v>
      </c>
      <c r="D61" s="271">
        <v>405</v>
      </c>
      <c r="E61" s="24"/>
      <c r="F61" s="12">
        <v>700</v>
      </c>
      <c r="G61" s="8"/>
      <c r="H61" s="9">
        <v>405</v>
      </c>
      <c r="I61" s="71"/>
      <c r="J61" s="13">
        <v>700</v>
      </c>
      <c r="K61" s="301"/>
      <c r="L61" s="162"/>
      <c r="U61" s="197"/>
    </row>
    <row r="62" spans="1:21" x14ac:dyDescent="0.25">
      <c r="A62" s="3"/>
      <c r="B62" s="358"/>
      <c r="C62" s="11" t="s">
        <v>85</v>
      </c>
      <c r="D62" s="271">
        <v>15281.69</v>
      </c>
      <c r="E62" s="24"/>
      <c r="F62" s="12">
        <v>0</v>
      </c>
      <c r="G62" s="8"/>
      <c r="H62" s="9">
        <v>54661</v>
      </c>
      <c r="I62" s="71"/>
      <c r="J62" s="13">
        <v>0</v>
      </c>
      <c r="K62" s="301"/>
      <c r="L62" s="162"/>
      <c r="U62" s="197"/>
    </row>
    <row r="63" spans="1:21" ht="19.5" customHeight="1" x14ac:dyDescent="0.25">
      <c r="A63" s="3"/>
      <c r="B63" s="358"/>
      <c r="C63" s="11"/>
      <c r="D63" s="271"/>
      <c r="E63" s="24"/>
      <c r="F63" s="12"/>
      <c r="G63" s="8"/>
      <c r="H63" s="9"/>
      <c r="I63" s="71"/>
      <c r="J63" s="13"/>
      <c r="K63" s="301"/>
      <c r="L63" s="162"/>
      <c r="U63" s="197"/>
    </row>
    <row r="64" spans="1:21" ht="15.75" thickBot="1" x14ac:dyDescent="0.3">
      <c r="A64" s="3"/>
      <c r="B64" s="359"/>
      <c r="C64" s="220" t="s">
        <v>56</v>
      </c>
      <c r="D64" s="265">
        <f>SUM(D59:D63)</f>
        <v>15928.42</v>
      </c>
      <c r="E64" s="221"/>
      <c r="F64" s="169">
        <f>SUM(F59:F63)</f>
        <v>700</v>
      </c>
      <c r="G64" s="170"/>
      <c r="H64" s="171">
        <f>SUM(H59:H63)</f>
        <v>55080.24</v>
      </c>
      <c r="I64" s="172"/>
      <c r="J64" s="173">
        <f>SUM(J59:J63)</f>
        <v>700</v>
      </c>
      <c r="K64" s="317"/>
      <c r="L64" s="162"/>
      <c r="U64" s="197"/>
    </row>
    <row r="65" spans="1:21" ht="26.25" customHeight="1" x14ac:dyDescent="0.25">
      <c r="A65" s="3"/>
      <c r="B65" s="3"/>
      <c r="C65" s="34"/>
      <c r="D65" s="284"/>
      <c r="E65" s="60"/>
      <c r="F65" s="36"/>
      <c r="G65" s="37"/>
      <c r="H65" s="61"/>
      <c r="I65" s="75"/>
      <c r="J65" s="39"/>
      <c r="K65" s="306"/>
      <c r="L65" s="162"/>
      <c r="U65" s="197"/>
    </row>
    <row r="66" spans="1:21" s="32" customFormat="1" x14ac:dyDescent="0.25">
      <c r="A66" s="3"/>
      <c r="B66" s="3"/>
      <c r="C66" s="25" t="s">
        <v>57</v>
      </c>
      <c r="D66" s="285">
        <v>59721.65</v>
      </c>
      <c r="E66" s="222"/>
      <c r="F66" s="27">
        <f>F55-F64</f>
        <v>65554.948000000004</v>
      </c>
      <c r="G66" s="27"/>
      <c r="H66" s="223">
        <v>65554.95</v>
      </c>
      <c r="I66" s="76"/>
      <c r="J66" s="27">
        <f>J55-J64</f>
        <v>73787.01913500001</v>
      </c>
      <c r="K66" s="316"/>
      <c r="L66" s="200"/>
      <c r="M66" s="201"/>
      <c r="N66" s="201"/>
      <c r="O66" s="201"/>
      <c r="P66" s="201"/>
      <c r="Q66" s="201"/>
      <c r="R66" s="201"/>
      <c r="S66" s="201"/>
      <c r="T66" s="201"/>
      <c r="U66" s="201"/>
    </row>
    <row r="67" spans="1:21" ht="25.5" customHeight="1" x14ac:dyDescent="0.25">
      <c r="A67" s="28"/>
      <c r="B67" s="28"/>
      <c r="C67" s="29" t="s">
        <v>58</v>
      </c>
      <c r="D67" s="286"/>
      <c r="E67" s="26"/>
      <c r="F67" s="30">
        <v>2012.9</v>
      </c>
      <c r="G67" s="26"/>
      <c r="H67" s="31"/>
      <c r="I67" s="77"/>
      <c r="J67" s="30">
        <v>2158.9</v>
      </c>
      <c r="K67" s="319"/>
      <c r="L67" s="162"/>
      <c r="U67" s="197"/>
    </row>
    <row r="68" spans="1:21" x14ac:dyDescent="0.25">
      <c r="A68" s="3"/>
      <c r="B68" s="3"/>
      <c r="C68" s="63" t="s">
        <v>59</v>
      </c>
      <c r="D68" s="287"/>
      <c r="E68" s="64"/>
      <c r="F68" s="65">
        <f>F66/F67</f>
        <v>32.567414178548361</v>
      </c>
      <c r="G68" s="66"/>
      <c r="H68" s="67"/>
      <c r="I68" s="78"/>
      <c r="J68" s="65">
        <f>J66/J67</f>
        <v>34.178062501736996</v>
      </c>
      <c r="K68" s="320"/>
      <c r="L68" s="202"/>
      <c r="U68" s="197"/>
    </row>
    <row r="69" spans="1:21" x14ac:dyDescent="0.25">
      <c r="A69" s="22"/>
      <c r="B69" s="22"/>
      <c r="C69" s="34"/>
      <c r="D69" s="284"/>
      <c r="E69" s="60"/>
      <c r="F69" s="36"/>
      <c r="G69" s="37"/>
      <c r="H69" s="61"/>
      <c r="I69" s="75"/>
      <c r="J69" s="39"/>
      <c r="K69" s="306"/>
      <c r="L69" s="162"/>
      <c r="U69" s="197"/>
    </row>
    <row r="70" spans="1:21" ht="15.75" x14ac:dyDescent="0.25">
      <c r="A70" s="3"/>
      <c r="B70" s="3"/>
      <c r="C70" s="23" t="s">
        <v>60</v>
      </c>
      <c r="D70" s="288"/>
      <c r="E70" s="6"/>
      <c r="F70" s="12"/>
      <c r="G70" s="8"/>
      <c r="H70" s="9"/>
      <c r="I70" s="71"/>
      <c r="J70" s="13"/>
      <c r="K70" s="301"/>
      <c r="L70" s="162"/>
      <c r="U70" s="197"/>
    </row>
    <row r="71" spans="1:21" ht="24" customHeight="1" x14ac:dyDescent="0.25">
      <c r="A71" s="203" t="s">
        <v>153</v>
      </c>
      <c r="B71" s="3"/>
      <c r="C71" s="11"/>
      <c r="D71" s="289" t="s">
        <v>158</v>
      </c>
      <c r="E71" s="6"/>
      <c r="F71" s="12"/>
      <c r="G71" s="8"/>
      <c r="H71" s="9"/>
      <c r="I71" s="71"/>
      <c r="J71" s="13"/>
      <c r="K71" s="301"/>
      <c r="L71" s="203"/>
      <c r="U71" s="197"/>
    </row>
    <row r="72" spans="1:21" ht="29.25" customHeight="1" x14ac:dyDescent="0.25">
      <c r="A72" s="335">
        <v>44287</v>
      </c>
      <c r="B72" s="336">
        <v>316198.31</v>
      </c>
      <c r="C72" s="337" t="s">
        <v>61</v>
      </c>
      <c r="D72" s="338">
        <v>316198.31</v>
      </c>
      <c r="E72" s="335">
        <v>44652</v>
      </c>
      <c r="F72" s="339">
        <f>B72+F55+F64-F51</f>
        <v>339003.31000000006</v>
      </c>
      <c r="G72" s="335">
        <f>E72</f>
        <v>44652</v>
      </c>
      <c r="H72" s="339">
        <f>B72+F66+H64-H51</f>
        <v>394525.52800000005</v>
      </c>
      <c r="I72" s="335">
        <v>45017</v>
      </c>
      <c r="J72" s="340">
        <f>H72+J55+J64-J51</f>
        <v>412235.76800000004</v>
      </c>
      <c r="K72" s="321"/>
      <c r="L72" s="162"/>
      <c r="U72" s="197"/>
    </row>
    <row r="73" spans="1:21" ht="25.5" x14ac:dyDescent="0.25">
      <c r="A73" s="3"/>
      <c r="B73" s="3"/>
      <c r="C73" s="40" t="s">
        <v>62</v>
      </c>
      <c r="D73" s="281"/>
      <c r="E73" s="35"/>
      <c r="F73" s="36"/>
      <c r="G73" s="42"/>
      <c r="H73" s="38"/>
      <c r="I73" s="70"/>
      <c r="J73" s="39"/>
      <c r="K73" s="306"/>
      <c r="L73" s="162"/>
      <c r="U73" s="197"/>
    </row>
    <row r="74" spans="1:21" ht="73.5" customHeight="1" x14ac:dyDescent="0.25">
      <c r="A74" s="3"/>
      <c r="B74" s="3"/>
      <c r="C74" s="44" t="s">
        <v>63</v>
      </c>
      <c r="D74" s="291"/>
      <c r="E74" s="62"/>
      <c r="F74" s="150"/>
      <c r="G74" s="46" t="s">
        <v>64</v>
      </c>
      <c r="H74" s="47" t="s">
        <v>65</v>
      </c>
      <c r="I74" s="74" t="s">
        <v>66</v>
      </c>
      <c r="J74" s="151"/>
      <c r="K74" s="320"/>
      <c r="L74" s="162"/>
      <c r="U74" s="197"/>
    </row>
    <row r="75" spans="1:21" x14ac:dyDescent="0.25">
      <c r="A75" s="3"/>
      <c r="B75" s="3"/>
      <c r="C75" s="40" t="s">
        <v>43</v>
      </c>
      <c r="D75" s="270">
        <v>4016</v>
      </c>
      <c r="E75" s="35"/>
      <c r="F75" s="36">
        <v>7000</v>
      </c>
      <c r="G75" s="42">
        <v>-343</v>
      </c>
      <c r="H75" s="38">
        <v>5673</v>
      </c>
      <c r="I75" s="70">
        <v>1327</v>
      </c>
      <c r="J75" s="39">
        <f>H75+I75</f>
        <v>7000</v>
      </c>
      <c r="K75" s="306"/>
      <c r="L75" s="162"/>
      <c r="U75" s="197"/>
    </row>
    <row r="76" spans="1:21" ht="38.25" x14ac:dyDescent="0.25">
      <c r="A76" s="3"/>
      <c r="B76" s="3"/>
      <c r="C76" s="11" t="s">
        <v>88</v>
      </c>
      <c r="D76" s="271">
        <v>9000</v>
      </c>
      <c r="E76" s="6"/>
      <c r="F76" s="12">
        <v>9000</v>
      </c>
      <c r="G76" s="8">
        <v>0</v>
      </c>
      <c r="H76" s="9">
        <f t="shared" ref="H76:H91" si="0">F76+G76</f>
        <v>9000</v>
      </c>
      <c r="I76" s="71">
        <v>0</v>
      </c>
      <c r="J76" s="13">
        <f t="shared" ref="J76:J91" si="1">H76+I76</f>
        <v>9000</v>
      </c>
      <c r="K76" s="301"/>
      <c r="L76" s="164"/>
      <c r="P76" s="224"/>
      <c r="R76" s="225"/>
      <c r="U76" s="197"/>
    </row>
    <row r="77" spans="1:21" ht="25.5" x14ac:dyDescent="0.25">
      <c r="A77" s="3"/>
      <c r="B77" s="3"/>
      <c r="C77" s="11" t="s">
        <v>67</v>
      </c>
      <c r="D77" s="271">
        <v>31345</v>
      </c>
      <c r="E77" s="6"/>
      <c r="F77" s="12">
        <v>35245</v>
      </c>
      <c r="G77" s="8">
        <v>0</v>
      </c>
      <c r="H77" s="9">
        <f t="shared" si="0"/>
        <v>35245</v>
      </c>
      <c r="I77" s="71">
        <v>3900</v>
      </c>
      <c r="J77" s="13">
        <f>H77+I77</f>
        <v>39145</v>
      </c>
      <c r="K77" s="301"/>
      <c r="L77" s="228"/>
      <c r="M77" s="229"/>
      <c r="N77" s="226"/>
      <c r="O77" s="226"/>
      <c r="P77" s="227"/>
      <c r="R77" s="225"/>
      <c r="U77" s="197"/>
    </row>
    <row r="78" spans="1:21" x14ac:dyDescent="0.25">
      <c r="A78" s="3"/>
      <c r="B78" s="3"/>
      <c r="C78" s="53"/>
      <c r="D78" s="274"/>
      <c r="E78" s="45"/>
      <c r="F78" s="185"/>
      <c r="G78" s="33"/>
      <c r="H78" s="186"/>
      <c r="I78" s="79"/>
      <c r="J78" s="187"/>
      <c r="K78" s="322"/>
      <c r="L78" s="162"/>
      <c r="P78" s="224"/>
      <c r="U78" s="197"/>
    </row>
    <row r="79" spans="1:21" ht="24.75" customHeight="1" x14ac:dyDescent="0.25">
      <c r="A79" s="3"/>
      <c r="B79" s="3"/>
      <c r="C79" s="40" t="s">
        <v>68</v>
      </c>
      <c r="D79" s="270">
        <v>14805</v>
      </c>
      <c r="E79" s="35"/>
      <c r="F79" s="36">
        <v>20305</v>
      </c>
      <c r="G79" s="42">
        <v>0</v>
      </c>
      <c r="H79" s="38">
        <f t="shared" si="0"/>
        <v>20305</v>
      </c>
      <c r="I79" s="70">
        <v>5500</v>
      </c>
      <c r="J79" s="39">
        <f t="shared" si="1"/>
        <v>25805</v>
      </c>
      <c r="K79" s="306"/>
      <c r="L79" s="228"/>
      <c r="M79" s="229"/>
      <c r="N79" s="226"/>
      <c r="O79" s="226"/>
      <c r="P79" s="226"/>
      <c r="U79" s="197"/>
    </row>
    <row r="80" spans="1:21" ht="23.25" customHeight="1" x14ac:dyDescent="0.25">
      <c r="A80" s="3"/>
      <c r="B80" s="3"/>
      <c r="C80" s="230"/>
      <c r="D80" s="292"/>
      <c r="E80" s="52"/>
      <c r="F80" s="231"/>
      <c r="G80" s="48"/>
      <c r="H80" s="232"/>
      <c r="I80" s="233"/>
      <c r="J80" s="234"/>
      <c r="K80" s="323"/>
      <c r="L80" s="164"/>
      <c r="U80" s="197"/>
    </row>
    <row r="81" spans="1:21" ht="19.5" customHeight="1" x14ac:dyDescent="0.25">
      <c r="A81" s="3"/>
      <c r="B81" s="3"/>
      <c r="C81" s="40" t="s">
        <v>100</v>
      </c>
      <c r="D81" s="270">
        <v>4713</v>
      </c>
      <c r="E81" s="35"/>
      <c r="F81" s="36">
        <v>4818</v>
      </c>
      <c r="G81" s="42">
        <v>0</v>
      </c>
      <c r="H81" s="38">
        <f t="shared" si="0"/>
        <v>4818</v>
      </c>
      <c r="I81" s="70">
        <v>0</v>
      </c>
      <c r="J81" s="39">
        <v>4818</v>
      </c>
      <c r="K81" s="306"/>
      <c r="L81" s="164"/>
      <c r="U81" s="197"/>
    </row>
    <row r="82" spans="1:21" x14ac:dyDescent="0.25">
      <c r="A82" s="3"/>
      <c r="B82" s="3"/>
      <c r="C82" s="40" t="s">
        <v>44</v>
      </c>
      <c r="D82" s="270">
        <v>426</v>
      </c>
      <c r="E82" s="35"/>
      <c r="F82" s="36">
        <v>426</v>
      </c>
      <c r="G82" s="42">
        <v>0</v>
      </c>
      <c r="H82" s="38">
        <f t="shared" si="0"/>
        <v>426</v>
      </c>
      <c r="I82" s="70">
        <v>0</v>
      </c>
      <c r="J82" s="39">
        <f t="shared" si="1"/>
        <v>426</v>
      </c>
      <c r="K82" s="306"/>
      <c r="L82" s="2"/>
      <c r="M82" s="2"/>
      <c r="U82" s="197"/>
    </row>
    <row r="83" spans="1:21" x14ac:dyDescent="0.25">
      <c r="A83" s="3"/>
      <c r="B83" s="3"/>
      <c r="C83" s="11" t="s">
        <v>69</v>
      </c>
      <c r="D83" s="271">
        <v>2081.1999999999998</v>
      </c>
      <c r="E83" s="6"/>
      <c r="F83" s="12">
        <v>2081.1999999999998</v>
      </c>
      <c r="G83" s="8">
        <v>0</v>
      </c>
      <c r="H83" s="9">
        <f t="shared" si="0"/>
        <v>2081.1999999999998</v>
      </c>
      <c r="I83" s="71">
        <v>0</v>
      </c>
      <c r="J83" s="13">
        <f t="shared" si="1"/>
        <v>2081.1999999999998</v>
      </c>
      <c r="K83" s="301"/>
      <c r="L83" s="2"/>
      <c r="M83" s="2"/>
      <c r="U83" s="197"/>
    </row>
    <row r="84" spans="1:21" ht="25.5" x14ac:dyDescent="0.25">
      <c r="A84" s="3"/>
      <c r="B84" s="3"/>
      <c r="C84" s="11" t="s">
        <v>70</v>
      </c>
      <c r="D84" s="271">
        <v>1184.8399999999999</v>
      </c>
      <c r="E84" s="6"/>
      <c r="F84" s="12">
        <v>1184.8399999999999</v>
      </c>
      <c r="G84" s="8">
        <v>8.5</v>
      </c>
      <c r="H84" s="9">
        <f t="shared" si="0"/>
        <v>1193.3399999999999</v>
      </c>
      <c r="I84" s="71">
        <v>0</v>
      </c>
      <c r="J84" s="13">
        <f t="shared" si="1"/>
        <v>1193.3399999999999</v>
      </c>
      <c r="K84" s="301"/>
      <c r="L84" s="162"/>
      <c r="U84" s="197"/>
    </row>
    <row r="85" spans="1:21" ht="25.5" x14ac:dyDescent="0.25">
      <c r="A85" s="3"/>
      <c r="B85" s="3"/>
      <c r="C85" s="11" t="s">
        <v>71</v>
      </c>
      <c r="D85" s="271">
        <v>2500</v>
      </c>
      <c r="E85" s="6"/>
      <c r="F85" s="12">
        <v>2500</v>
      </c>
      <c r="G85" s="8">
        <v>0</v>
      </c>
      <c r="H85" s="9">
        <f t="shared" si="0"/>
        <v>2500</v>
      </c>
      <c r="I85" s="71">
        <v>0</v>
      </c>
      <c r="J85" s="13">
        <f t="shared" si="1"/>
        <v>2500</v>
      </c>
      <c r="K85" s="301"/>
      <c r="L85" s="162"/>
      <c r="U85" s="197"/>
    </row>
    <row r="86" spans="1:21" ht="25.5" x14ac:dyDescent="0.25">
      <c r="A86" s="3"/>
      <c r="B86" s="3"/>
      <c r="C86" s="11" t="s">
        <v>72</v>
      </c>
      <c r="D86" s="271">
        <v>5000</v>
      </c>
      <c r="E86" s="6"/>
      <c r="F86" s="12">
        <v>5000</v>
      </c>
      <c r="G86" s="8">
        <v>0</v>
      </c>
      <c r="H86" s="9">
        <f t="shared" si="0"/>
        <v>5000</v>
      </c>
      <c r="I86" s="71">
        <v>0</v>
      </c>
      <c r="J86" s="13">
        <f t="shared" si="1"/>
        <v>5000</v>
      </c>
      <c r="K86" s="301"/>
      <c r="L86" s="162"/>
      <c r="U86" s="197"/>
    </row>
    <row r="87" spans="1:21" x14ac:dyDescent="0.25">
      <c r="A87" s="3"/>
      <c r="B87" s="3"/>
      <c r="C87" s="11" t="s">
        <v>73</v>
      </c>
      <c r="D87" s="271">
        <v>40000</v>
      </c>
      <c r="E87" s="6"/>
      <c r="F87" s="12">
        <v>40000</v>
      </c>
      <c r="G87" s="8">
        <v>0</v>
      </c>
      <c r="H87" s="9">
        <f t="shared" si="0"/>
        <v>40000</v>
      </c>
      <c r="I87" s="71">
        <v>5000</v>
      </c>
      <c r="J87" s="13">
        <f t="shared" si="1"/>
        <v>45000</v>
      </c>
      <c r="K87" s="301"/>
      <c r="L87" s="162"/>
      <c r="U87" s="197"/>
    </row>
    <row r="88" spans="1:21" x14ac:dyDescent="0.25">
      <c r="A88" s="3"/>
      <c r="B88" s="3"/>
      <c r="C88" s="11" t="s">
        <v>74</v>
      </c>
      <c r="D88" s="271">
        <v>5237.84</v>
      </c>
      <c r="E88" s="6"/>
      <c r="F88" s="12">
        <v>5880.12</v>
      </c>
      <c r="G88" s="8">
        <v>0</v>
      </c>
      <c r="H88" s="9">
        <f t="shared" si="0"/>
        <v>5880.12</v>
      </c>
      <c r="I88" s="71">
        <v>0</v>
      </c>
      <c r="J88" s="13">
        <f t="shared" si="1"/>
        <v>5880.12</v>
      </c>
      <c r="K88" s="301"/>
      <c r="L88" s="162"/>
      <c r="U88" s="197"/>
    </row>
    <row r="89" spans="1:21" x14ac:dyDescent="0.25">
      <c r="A89" s="3"/>
      <c r="B89" s="3"/>
      <c r="C89" s="11" t="s">
        <v>75</v>
      </c>
      <c r="D89" s="271">
        <v>23616.76</v>
      </c>
      <c r="E89" s="6"/>
      <c r="F89" s="12">
        <v>33966.76</v>
      </c>
      <c r="G89" s="8">
        <v>0</v>
      </c>
      <c r="H89" s="9">
        <f t="shared" si="0"/>
        <v>33966.76</v>
      </c>
      <c r="I89" s="71">
        <v>1033.24</v>
      </c>
      <c r="J89" s="13">
        <f t="shared" si="1"/>
        <v>35000</v>
      </c>
      <c r="K89" s="301"/>
      <c r="L89" s="162"/>
      <c r="U89" s="197"/>
    </row>
    <row r="90" spans="1:21" ht="30.75" customHeight="1" x14ac:dyDescent="0.25">
      <c r="A90" s="3"/>
      <c r="B90" s="3"/>
      <c r="C90" s="11" t="s">
        <v>85</v>
      </c>
      <c r="D90" s="271">
        <v>147050.87</v>
      </c>
      <c r="E90" s="6"/>
      <c r="F90" s="12">
        <v>147050.87</v>
      </c>
      <c r="G90" s="8">
        <v>45377.58</v>
      </c>
      <c r="H90" s="9">
        <f t="shared" si="0"/>
        <v>192428.45</v>
      </c>
      <c r="I90" s="71">
        <v>0</v>
      </c>
      <c r="J90" s="13">
        <f t="shared" si="1"/>
        <v>192428.45</v>
      </c>
      <c r="K90" s="301"/>
      <c r="L90" s="162"/>
      <c r="U90" s="197"/>
    </row>
    <row r="91" spans="1:21" ht="32.25" customHeight="1" x14ac:dyDescent="0.25">
      <c r="A91" s="3"/>
      <c r="B91" s="3"/>
      <c r="C91" s="11" t="s">
        <v>86</v>
      </c>
      <c r="D91" s="271">
        <v>750</v>
      </c>
      <c r="E91" s="6"/>
      <c r="F91" s="12">
        <v>1000</v>
      </c>
      <c r="G91" s="8">
        <v>0</v>
      </c>
      <c r="H91" s="9">
        <f t="shared" si="0"/>
        <v>1000</v>
      </c>
      <c r="I91" s="71">
        <v>250</v>
      </c>
      <c r="J91" s="13">
        <f t="shared" si="1"/>
        <v>1250</v>
      </c>
      <c r="K91" s="301"/>
      <c r="L91" s="162"/>
      <c r="U91" s="197"/>
    </row>
    <row r="92" spans="1:21" ht="30.75" customHeight="1" thickBot="1" x14ac:dyDescent="0.3">
      <c r="A92" s="3"/>
      <c r="B92" s="3"/>
      <c r="C92" s="137" t="s">
        <v>76</v>
      </c>
      <c r="D92" s="266">
        <f>SUM(D75:D91)</f>
        <v>291726.51</v>
      </c>
      <c r="E92" s="138"/>
      <c r="F92" s="139">
        <f>SUM(F75:F91)</f>
        <v>315457.79000000004</v>
      </c>
      <c r="G92" s="140">
        <f>SUM(G75:G91)</f>
        <v>45043.08</v>
      </c>
      <c r="H92" s="141">
        <f>SUM(H75:H91)</f>
        <v>359516.87</v>
      </c>
      <c r="I92" s="142"/>
      <c r="J92" s="139">
        <f>SUM(J75:J91)</f>
        <v>376527.11</v>
      </c>
      <c r="K92" s="324"/>
      <c r="L92" s="162"/>
      <c r="U92" s="197"/>
    </row>
    <row r="93" spans="1:21" ht="30.75" customHeight="1" x14ac:dyDescent="0.25">
      <c r="A93" s="3"/>
      <c r="B93" s="3"/>
      <c r="C93" s="143" t="s">
        <v>77</v>
      </c>
      <c r="D93" s="293"/>
      <c r="E93" s="144"/>
      <c r="F93" s="145"/>
      <c r="G93" s="146"/>
      <c r="H93" s="147"/>
      <c r="I93" s="148">
        <f>SUM(I75:I91)</f>
        <v>17010.240000000002</v>
      </c>
      <c r="J93" s="149"/>
      <c r="K93" s="313"/>
      <c r="L93" s="162"/>
      <c r="U93" s="197"/>
    </row>
    <row r="94" spans="1:21" ht="27.75" customHeight="1" thickBot="1" x14ac:dyDescent="0.3">
      <c r="A94" s="3"/>
      <c r="B94" s="3"/>
      <c r="C94" s="254" t="s">
        <v>78</v>
      </c>
      <c r="D94" s="266">
        <f>D72-D92</f>
        <v>24471.799999999988</v>
      </c>
      <c r="E94" s="255"/>
      <c r="F94" s="256">
        <f>F72-F92</f>
        <v>23545.520000000019</v>
      </c>
      <c r="G94" s="257"/>
      <c r="H94" s="258">
        <f>H72-H92</f>
        <v>35008.658000000054</v>
      </c>
      <c r="I94" s="259"/>
      <c r="J94" s="256">
        <f>J72-J92</f>
        <v>35708.658000000054</v>
      </c>
      <c r="K94" s="324"/>
      <c r="L94" s="162"/>
      <c r="U94" s="197"/>
    </row>
    <row r="95" spans="1:21" ht="30" customHeight="1" x14ac:dyDescent="0.25">
      <c r="A95" s="3"/>
      <c r="B95" s="3"/>
      <c r="C95" s="40"/>
      <c r="D95" s="270"/>
      <c r="E95" s="35"/>
      <c r="F95" s="41"/>
      <c r="G95" s="42"/>
      <c r="H95" s="38"/>
      <c r="I95" s="70"/>
      <c r="J95" s="43"/>
      <c r="K95" s="300"/>
      <c r="L95" s="162"/>
      <c r="U95" s="197"/>
    </row>
    <row r="96" spans="1:21" ht="35.25" customHeight="1" x14ac:dyDescent="0.25">
      <c r="A96" s="3"/>
      <c r="B96" s="3"/>
      <c r="C96" s="135" t="s">
        <v>79</v>
      </c>
      <c r="D96" s="290"/>
      <c r="E96" s="136">
        <f>J94</f>
        <v>35708.658000000054</v>
      </c>
      <c r="F96" s="362" t="s">
        <v>170</v>
      </c>
      <c r="G96" s="363"/>
      <c r="H96" s="363"/>
      <c r="I96" s="363"/>
      <c r="J96" s="363"/>
      <c r="K96" s="341"/>
      <c r="L96" s="162"/>
      <c r="U96" s="197"/>
    </row>
    <row r="97" spans="1:21" ht="29.25" customHeight="1" x14ac:dyDescent="0.25">
      <c r="A97" s="3"/>
      <c r="B97" s="3"/>
      <c r="C97" s="40"/>
      <c r="D97" s="281"/>
      <c r="E97" s="35"/>
      <c r="F97" s="41"/>
      <c r="G97" s="42"/>
      <c r="H97" s="41"/>
      <c r="I97" s="42"/>
      <c r="J97" s="43"/>
      <c r="K97" s="300"/>
      <c r="L97" s="162"/>
      <c r="U97" s="197"/>
    </row>
    <row r="98" spans="1:21" ht="19.5" customHeight="1" x14ac:dyDescent="0.25">
      <c r="A98" s="3"/>
      <c r="B98" s="3"/>
      <c r="C98" s="11" t="s">
        <v>80</v>
      </c>
      <c r="D98" s="289"/>
      <c r="E98" s="6"/>
      <c r="F98" s="7"/>
      <c r="G98" s="8"/>
      <c r="H98" s="7"/>
      <c r="I98" s="8"/>
      <c r="J98" s="10"/>
      <c r="K98" s="325"/>
      <c r="L98" s="162"/>
      <c r="U98" s="197"/>
    </row>
    <row r="99" spans="1:21" ht="99.75" customHeight="1" x14ac:dyDescent="0.25">
      <c r="A99" s="3"/>
      <c r="B99" s="3"/>
      <c r="C99" s="343" t="s">
        <v>81</v>
      </c>
      <c r="D99" s="344"/>
      <c r="E99" s="344"/>
      <c r="F99" s="344"/>
      <c r="G99" s="344"/>
      <c r="H99" s="345"/>
      <c r="I99" s="33"/>
      <c r="J99" s="50">
        <f>J51/4</f>
        <v>14369.194783750001</v>
      </c>
      <c r="K99" s="326"/>
      <c r="L99" s="162"/>
      <c r="U99" s="197"/>
    </row>
    <row r="100" spans="1:21" x14ac:dyDescent="0.25">
      <c r="A100" s="3"/>
      <c r="B100" s="3"/>
      <c r="C100" s="346" t="s">
        <v>82</v>
      </c>
      <c r="D100" s="347"/>
      <c r="E100" s="347"/>
      <c r="F100" s="347"/>
      <c r="G100" s="347"/>
      <c r="H100" s="348"/>
      <c r="I100" s="48"/>
      <c r="J100" s="51">
        <f>E96-J99</f>
        <v>21339.463216250053</v>
      </c>
      <c r="K100" s="327"/>
    </row>
    <row r="101" spans="1:21" ht="57.75" customHeight="1" x14ac:dyDescent="0.25">
      <c r="A101" s="3"/>
      <c r="B101" s="3"/>
      <c r="C101" s="346" t="s">
        <v>83</v>
      </c>
      <c r="D101" s="347"/>
      <c r="E101" s="347"/>
      <c r="F101" s="347"/>
      <c r="G101" s="347"/>
      <c r="H101" s="348"/>
      <c r="I101" s="48"/>
      <c r="J101" s="49"/>
      <c r="K101" s="328"/>
    </row>
  </sheetData>
  <mergeCells count="11">
    <mergeCell ref="B21:B23"/>
    <mergeCell ref="B58:B64"/>
    <mergeCell ref="B44:B49"/>
    <mergeCell ref="F96:J96"/>
    <mergeCell ref="A1:J1"/>
    <mergeCell ref="C46:C48"/>
    <mergeCell ref="C99:H99"/>
    <mergeCell ref="C100:H100"/>
    <mergeCell ref="C101:H101"/>
    <mergeCell ref="C5:H5"/>
    <mergeCell ref="C44:H44"/>
  </mergeCells>
  <phoneticPr fontId="6" type="noConversion"/>
  <pageMargins left="3.937007874015748E-2" right="3.937007874015748E-2" top="0.35433070866141736" bottom="0.3543307086614173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BED9-A173-4FF5-8B03-BF2D9528D3B2}">
  <dimension ref="A1:G28"/>
  <sheetViews>
    <sheetView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RowHeight="12.75" x14ac:dyDescent="0.25"/>
  <cols>
    <col min="1" max="1" width="26.28515625" style="83" customWidth="1"/>
    <col min="2" max="2" width="15.42578125" style="83" customWidth="1"/>
    <col min="3" max="3" width="30.7109375" style="83" customWidth="1"/>
    <col min="4" max="4" width="33.7109375" style="83" customWidth="1"/>
    <col min="5" max="5" width="17.42578125" style="82" bestFit="1" customWidth="1"/>
    <col min="6" max="6" width="4.85546875" style="84" customWidth="1"/>
    <col min="7" max="7" width="22.42578125" style="82" customWidth="1"/>
    <col min="8" max="16384" width="9.140625" style="83"/>
  </cols>
  <sheetData>
    <row r="1" spans="1:7" ht="32.25" customHeight="1" thickBot="1" x14ac:dyDescent="0.3">
      <c r="A1" s="370" t="s">
        <v>120</v>
      </c>
      <c r="B1" s="371"/>
      <c r="C1" s="371"/>
      <c r="D1" s="372"/>
      <c r="E1" s="80"/>
      <c r="F1" s="81"/>
    </row>
    <row r="2" spans="1:7" x14ac:dyDescent="0.25">
      <c r="A2" s="82"/>
      <c r="B2" s="82"/>
      <c r="C2" s="82"/>
      <c r="D2" s="82"/>
      <c r="E2" s="80"/>
    </row>
    <row r="3" spans="1:7" ht="25.5" x14ac:dyDescent="0.25">
      <c r="A3" s="85" t="s">
        <v>101</v>
      </c>
      <c r="B3" s="85" t="s">
        <v>102</v>
      </c>
      <c r="C3" s="85" t="s">
        <v>104</v>
      </c>
      <c r="D3" s="85" t="s">
        <v>103</v>
      </c>
      <c r="E3" s="80"/>
      <c r="F3" s="86"/>
      <c r="G3" s="87"/>
    </row>
    <row r="4" spans="1:7" ht="12" customHeight="1" x14ac:dyDescent="0.25">
      <c r="A4" s="88"/>
      <c r="B4" s="88"/>
      <c r="C4" s="88"/>
      <c r="D4" s="88"/>
      <c r="E4" s="80"/>
      <c r="F4" s="89"/>
      <c r="G4" s="89"/>
    </row>
    <row r="5" spans="1:7" x14ac:dyDescent="0.25">
      <c r="A5" s="11" t="s">
        <v>45</v>
      </c>
      <c r="B5" s="8">
        <v>100</v>
      </c>
      <c r="C5" s="8" t="s">
        <v>105</v>
      </c>
      <c r="D5" s="90" t="s">
        <v>126</v>
      </c>
      <c r="E5" s="80"/>
      <c r="F5" s="89"/>
      <c r="G5" s="89"/>
    </row>
    <row r="6" spans="1:7" ht="25.5" x14ac:dyDescent="0.25">
      <c r="A6" s="11" t="s">
        <v>168</v>
      </c>
      <c r="B6" s="8">
        <v>80</v>
      </c>
      <c r="C6" s="8" t="s">
        <v>169</v>
      </c>
      <c r="D6" s="90" t="s">
        <v>126</v>
      </c>
      <c r="E6" s="80"/>
      <c r="F6" s="89"/>
      <c r="G6" s="89"/>
    </row>
    <row r="7" spans="1:7" x14ac:dyDescent="0.25">
      <c r="A7" s="11" t="s">
        <v>46</v>
      </c>
      <c r="B7" s="8">
        <v>500</v>
      </c>
      <c r="C7" s="8" t="s">
        <v>107</v>
      </c>
      <c r="D7" s="90" t="s">
        <v>126</v>
      </c>
      <c r="E7" s="80"/>
      <c r="F7" s="89"/>
      <c r="G7" s="89"/>
    </row>
    <row r="8" spans="1:7" ht="25.5" x14ac:dyDescent="0.25">
      <c r="A8" s="11" t="s">
        <v>49</v>
      </c>
      <c r="B8" s="8">
        <v>400</v>
      </c>
      <c r="C8" s="8" t="s">
        <v>109</v>
      </c>
      <c r="D8" s="90" t="s">
        <v>126</v>
      </c>
      <c r="E8" s="80"/>
      <c r="F8" s="89"/>
      <c r="G8" s="89"/>
    </row>
    <row r="9" spans="1:7" x14ac:dyDescent="0.25">
      <c r="A9" s="11" t="s">
        <v>51</v>
      </c>
      <c r="B9" s="8">
        <v>500</v>
      </c>
      <c r="C9" s="8" t="s">
        <v>110</v>
      </c>
      <c r="D9" s="90" t="s">
        <v>126</v>
      </c>
      <c r="E9" s="80"/>
      <c r="F9" s="89"/>
      <c r="G9" s="89"/>
    </row>
    <row r="10" spans="1:7" ht="38.25" x14ac:dyDescent="0.25">
      <c r="A10" s="11" t="s">
        <v>115</v>
      </c>
      <c r="B10" s="8">
        <v>200</v>
      </c>
      <c r="C10" s="8" t="s">
        <v>116</v>
      </c>
      <c r="D10" s="90" t="s">
        <v>126</v>
      </c>
      <c r="E10" s="80"/>
      <c r="F10" s="91"/>
      <c r="G10" s="91"/>
    </row>
    <row r="11" spans="1:7" ht="25.5" x14ac:dyDescent="0.25">
      <c r="A11" s="11" t="s">
        <v>132</v>
      </c>
      <c r="B11" s="8">
        <v>300</v>
      </c>
      <c r="C11" s="8" t="s">
        <v>133</v>
      </c>
      <c r="D11" s="90" t="s">
        <v>126</v>
      </c>
      <c r="E11" s="80"/>
      <c r="F11" s="89"/>
      <c r="G11" s="84"/>
    </row>
    <row r="12" spans="1:7" ht="25.5" x14ac:dyDescent="0.25">
      <c r="A12" s="92" t="s">
        <v>50</v>
      </c>
      <c r="B12" s="93">
        <v>0</v>
      </c>
      <c r="C12" s="93"/>
      <c r="D12" s="94" t="s">
        <v>126</v>
      </c>
      <c r="E12" s="80"/>
      <c r="F12" s="89"/>
      <c r="G12" s="89"/>
    </row>
    <row r="13" spans="1:7" ht="25.5" x14ac:dyDescent="0.25">
      <c r="A13" s="11" t="s">
        <v>139</v>
      </c>
      <c r="B13" s="8">
        <v>500</v>
      </c>
      <c r="C13" s="8" t="s">
        <v>140</v>
      </c>
      <c r="D13" s="90" t="s">
        <v>138</v>
      </c>
      <c r="E13" s="80"/>
      <c r="F13" s="89"/>
      <c r="G13" s="89"/>
    </row>
    <row r="14" spans="1:7" x14ac:dyDescent="0.25">
      <c r="A14" s="196" t="s">
        <v>159</v>
      </c>
      <c r="B14" s="330">
        <v>50</v>
      </c>
      <c r="C14" s="330" t="s">
        <v>160</v>
      </c>
      <c r="D14" s="331" t="s">
        <v>126</v>
      </c>
      <c r="E14" s="80"/>
      <c r="F14" s="89"/>
      <c r="G14" s="89"/>
    </row>
    <row r="15" spans="1:7" ht="21.75" customHeight="1" x14ac:dyDescent="0.25">
      <c r="A15" s="99" t="s">
        <v>129</v>
      </c>
      <c r="B15" s="100">
        <f>SUM(B5:B14)</f>
        <v>2630</v>
      </c>
      <c r="C15" s="100"/>
      <c r="D15" s="101"/>
      <c r="E15" s="95"/>
      <c r="G15" s="84"/>
    </row>
    <row r="16" spans="1:7" x14ac:dyDescent="0.25">
      <c r="D16" s="96"/>
      <c r="E16" s="80"/>
      <c r="G16" s="84"/>
    </row>
    <row r="17" spans="1:7" ht="25.5" x14ac:dyDescent="0.25">
      <c r="A17" s="11" t="s">
        <v>114</v>
      </c>
      <c r="B17" s="8">
        <v>1000</v>
      </c>
      <c r="C17" s="8" t="s">
        <v>128</v>
      </c>
      <c r="D17" s="90" t="s">
        <v>119</v>
      </c>
      <c r="E17" s="80"/>
      <c r="G17" s="84"/>
    </row>
    <row r="18" spans="1:7" ht="25.5" x14ac:dyDescent="0.25">
      <c r="A18" s="11" t="s">
        <v>111</v>
      </c>
      <c r="B18" s="90">
        <v>3500</v>
      </c>
      <c r="C18" s="8" t="s">
        <v>112</v>
      </c>
      <c r="D18" s="8" t="s">
        <v>141</v>
      </c>
      <c r="E18" s="80"/>
    </row>
    <row r="19" spans="1:7" ht="25.5" x14ac:dyDescent="0.25">
      <c r="A19" s="11" t="s">
        <v>40</v>
      </c>
      <c r="B19" s="90">
        <v>2295</v>
      </c>
      <c r="C19" s="8" t="s">
        <v>113</v>
      </c>
      <c r="D19" s="8" t="s">
        <v>127</v>
      </c>
      <c r="E19" s="80"/>
    </row>
    <row r="20" spans="1:7" ht="38.25" x14ac:dyDescent="0.25">
      <c r="A20" s="11" t="s">
        <v>48</v>
      </c>
      <c r="B20" s="8">
        <v>750</v>
      </c>
      <c r="C20" s="8" t="s">
        <v>108</v>
      </c>
      <c r="D20" s="90" t="s">
        <v>118</v>
      </c>
      <c r="E20" s="80"/>
    </row>
    <row r="21" spans="1:7" ht="25.5" x14ac:dyDescent="0.25">
      <c r="A21" s="11" t="s">
        <v>47</v>
      </c>
      <c r="B21" s="8">
        <v>250</v>
      </c>
      <c r="C21" s="8" t="s">
        <v>106</v>
      </c>
      <c r="D21" s="90" t="s">
        <v>119</v>
      </c>
      <c r="E21" s="80"/>
    </row>
    <row r="22" spans="1:7" ht="38.25" x14ac:dyDescent="0.25">
      <c r="A22" s="11" t="s">
        <v>117</v>
      </c>
      <c r="B22" s="8">
        <v>500</v>
      </c>
      <c r="C22" s="8" t="s">
        <v>124</v>
      </c>
      <c r="D22" s="90" t="s">
        <v>125</v>
      </c>
      <c r="E22" s="80"/>
    </row>
    <row r="23" spans="1:7" ht="20.25" customHeight="1" x14ac:dyDescent="0.25">
      <c r="A23" s="99" t="s">
        <v>130</v>
      </c>
      <c r="B23" s="100">
        <f>SUM(B17:B22)</f>
        <v>8295</v>
      </c>
      <c r="C23" s="100"/>
      <c r="D23" s="101"/>
      <c r="E23" s="95"/>
    </row>
    <row r="24" spans="1:7" x14ac:dyDescent="0.25">
      <c r="A24" s="11"/>
      <c r="B24" s="8"/>
      <c r="C24" s="8"/>
      <c r="D24" s="90"/>
      <c r="E24" s="80"/>
    </row>
    <row r="25" spans="1:7" ht="28.5" customHeight="1" thickBot="1" x14ac:dyDescent="0.3">
      <c r="A25" s="103" t="s">
        <v>131</v>
      </c>
      <c r="B25" s="104">
        <f>SUM(B15+B23)</f>
        <v>10925</v>
      </c>
      <c r="C25" s="105"/>
      <c r="D25" s="106"/>
      <c r="E25" s="97"/>
    </row>
    <row r="26" spans="1:7" x14ac:dyDescent="0.25">
      <c r="A26" s="40"/>
      <c r="B26" s="42"/>
      <c r="C26" s="42"/>
      <c r="D26" s="102"/>
      <c r="E26" s="80"/>
    </row>
    <row r="27" spans="1:7" x14ac:dyDescent="0.25">
      <c r="E27" s="80"/>
    </row>
    <row r="28" spans="1:7" x14ac:dyDescent="0.25">
      <c r="B28" s="98"/>
      <c r="E28" s="80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868D-8347-4557-B428-162F55E562E4}">
  <dimension ref="A1:G2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RowHeight="12" x14ac:dyDescent="0.25"/>
  <cols>
    <col min="1" max="1" width="25.28515625" style="108" customWidth="1"/>
    <col min="2" max="2" width="13.28515625" style="109" customWidth="1"/>
    <col min="3" max="3" width="35.5703125" style="109" customWidth="1"/>
    <col min="4" max="4" width="24.42578125" style="109" customWidth="1"/>
    <col min="5" max="5" width="25" style="110" customWidth="1"/>
    <col min="6" max="6" width="100.140625" style="108" customWidth="1"/>
    <col min="7" max="16384" width="9.140625" style="108"/>
  </cols>
  <sheetData>
    <row r="1" spans="1:6" ht="44.25" customHeight="1" thickBot="1" x14ac:dyDescent="0.3">
      <c r="A1" s="373" t="s">
        <v>163</v>
      </c>
      <c r="B1" s="374"/>
      <c r="C1" s="374"/>
      <c r="D1" s="375"/>
      <c r="E1" s="107"/>
    </row>
    <row r="3" spans="1:6" ht="44.25" customHeight="1" x14ac:dyDescent="0.25">
      <c r="A3" s="111" t="s">
        <v>101</v>
      </c>
      <c r="B3" s="111" t="s">
        <v>102</v>
      </c>
      <c r="C3" s="111" t="s">
        <v>104</v>
      </c>
      <c r="D3" s="111" t="s">
        <v>103</v>
      </c>
      <c r="E3" s="111" t="s">
        <v>161</v>
      </c>
      <c r="F3" s="111" t="s">
        <v>142</v>
      </c>
    </row>
    <row r="5" spans="1:6" ht="24" x14ac:dyDescent="0.25">
      <c r="A5" s="112" t="s">
        <v>45</v>
      </c>
      <c r="B5" s="113">
        <v>100</v>
      </c>
      <c r="C5" s="113" t="s">
        <v>105</v>
      </c>
      <c r="D5" s="114" t="s">
        <v>126</v>
      </c>
      <c r="E5" s="115">
        <v>100</v>
      </c>
    </row>
    <row r="6" spans="1:6" ht="24" x14ac:dyDescent="0.25">
      <c r="A6" s="112" t="s">
        <v>45</v>
      </c>
      <c r="B6" s="113" t="s">
        <v>146</v>
      </c>
      <c r="C6" s="113" t="s">
        <v>123</v>
      </c>
      <c r="D6" s="114" t="s">
        <v>126</v>
      </c>
      <c r="E6" s="124">
        <v>80</v>
      </c>
    </row>
    <row r="7" spans="1:6" ht="24" x14ac:dyDescent="0.25">
      <c r="A7" s="112" t="s">
        <v>46</v>
      </c>
      <c r="B7" s="113" t="s">
        <v>146</v>
      </c>
      <c r="C7" s="113" t="s">
        <v>107</v>
      </c>
      <c r="D7" s="114" t="s">
        <v>126</v>
      </c>
      <c r="E7" s="115">
        <v>500</v>
      </c>
    </row>
    <row r="8" spans="1:6" ht="24" x14ac:dyDescent="0.25">
      <c r="A8" s="112" t="s">
        <v>49</v>
      </c>
      <c r="B8" s="113">
        <v>400</v>
      </c>
      <c r="C8" s="113" t="s">
        <v>109</v>
      </c>
      <c r="D8" s="114" t="s">
        <v>126</v>
      </c>
      <c r="E8" s="115">
        <v>400</v>
      </c>
    </row>
    <row r="9" spans="1:6" ht="24" x14ac:dyDescent="0.25">
      <c r="A9" s="112" t="s">
        <v>51</v>
      </c>
      <c r="B9" s="113" t="s">
        <v>146</v>
      </c>
      <c r="C9" s="113" t="s">
        <v>147</v>
      </c>
      <c r="D9" s="114" t="s">
        <v>126</v>
      </c>
      <c r="E9" s="115">
        <v>500</v>
      </c>
    </row>
    <row r="10" spans="1:6" ht="36" x14ac:dyDescent="0.25">
      <c r="A10" s="112" t="s">
        <v>115</v>
      </c>
      <c r="B10" s="113" t="s">
        <v>146</v>
      </c>
      <c r="C10" s="113" t="s">
        <v>116</v>
      </c>
      <c r="D10" s="114" t="s">
        <v>126</v>
      </c>
      <c r="E10" s="115">
        <v>500</v>
      </c>
    </row>
    <row r="11" spans="1:6" ht="24" x14ac:dyDescent="0.25">
      <c r="A11" s="112" t="s">
        <v>132</v>
      </c>
      <c r="B11" s="113" t="s">
        <v>146</v>
      </c>
      <c r="C11" s="113" t="s">
        <v>133</v>
      </c>
      <c r="D11" s="114" t="s">
        <v>126</v>
      </c>
      <c r="E11" s="115">
        <v>300</v>
      </c>
    </row>
    <row r="12" spans="1:6" ht="24" x14ac:dyDescent="0.25">
      <c r="A12" s="117" t="s">
        <v>50</v>
      </c>
      <c r="B12" s="118" t="s">
        <v>146</v>
      </c>
      <c r="C12" s="118"/>
      <c r="D12" s="119" t="s">
        <v>126</v>
      </c>
      <c r="E12" s="120">
        <v>1500</v>
      </c>
    </row>
    <row r="13" spans="1:6" ht="36" x14ac:dyDescent="0.25">
      <c r="A13" s="112" t="s">
        <v>139</v>
      </c>
      <c r="B13" s="113" t="s">
        <v>146</v>
      </c>
      <c r="C13" s="113" t="s">
        <v>162</v>
      </c>
      <c r="D13" s="114" t="s">
        <v>138</v>
      </c>
      <c r="E13" s="115">
        <v>500</v>
      </c>
    </row>
    <row r="14" spans="1:6" ht="21.75" customHeight="1" x14ac:dyDescent="0.25">
      <c r="A14" s="99" t="s">
        <v>129</v>
      </c>
      <c r="B14" s="100">
        <f>SUM(B5:B13)</f>
        <v>500</v>
      </c>
      <c r="C14" s="100"/>
      <c r="D14" s="101"/>
      <c r="E14" s="100">
        <f>SUM(E5:E13)</f>
        <v>4380</v>
      </c>
      <c r="F14" s="101"/>
    </row>
    <row r="15" spans="1:6" ht="13.5" customHeight="1" x14ac:dyDescent="0.25">
      <c r="B15" s="108"/>
      <c r="C15" s="108"/>
      <c r="D15" s="108"/>
      <c r="E15" s="116"/>
    </row>
    <row r="16" spans="1:6" ht="24" x14ac:dyDescent="0.25">
      <c r="A16" s="112" t="s">
        <v>114</v>
      </c>
      <c r="B16" s="113" t="s">
        <v>146</v>
      </c>
      <c r="C16" s="113" t="s">
        <v>128</v>
      </c>
      <c r="D16" s="114" t="s">
        <v>119</v>
      </c>
      <c r="E16" s="115">
        <v>1000</v>
      </c>
    </row>
    <row r="17" spans="1:7" ht="36" x14ac:dyDescent="0.25">
      <c r="A17" s="112" t="s">
        <v>111</v>
      </c>
      <c r="B17" s="122"/>
      <c r="C17" s="113" t="s">
        <v>112</v>
      </c>
      <c r="D17" s="123" t="s">
        <v>141</v>
      </c>
      <c r="E17" s="124">
        <v>3500</v>
      </c>
    </row>
    <row r="18" spans="1:7" ht="24" x14ac:dyDescent="0.25">
      <c r="A18" s="112" t="s">
        <v>40</v>
      </c>
      <c r="B18" s="122" t="s">
        <v>146</v>
      </c>
      <c r="C18" s="113" t="s">
        <v>113</v>
      </c>
      <c r="D18" s="123" t="s">
        <v>127</v>
      </c>
      <c r="E18" s="124">
        <v>2295</v>
      </c>
    </row>
    <row r="19" spans="1:7" ht="36" x14ac:dyDescent="0.25">
      <c r="A19" s="112" t="s">
        <v>48</v>
      </c>
      <c r="B19" s="113">
        <v>370</v>
      </c>
      <c r="C19" s="113" t="s">
        <v>108</v>
      </c>
      <c r="D19" s="114" t="s">
        <v>118</v>
      </c>
      <c r="E19" s="115">
        <v>1312</v>
      </c>
    </row>
    <row r="20" spans="1:7" ht="24" x14ac:dyDescent="0.25">
      <c r="A20" s="112" t="s">
        <v>47</v>
      </c>
      <c r="B20" s="113" t="s">
        <v>146</v>
      </c>
      <c r="C20" s="113" t="s">
        <v>106</v>
      </c>
      <c r="D20" s="114" t="s">
        <v>119</v>
      </c>
      <c r="E20" s="115">
        <v>500</v>
      </c>
    </row>
    <row r="21" spans="1:7" ht="36" x14ac:dyDescent="0.25">
      <c r="A21" s="112" t="s">
        <v>117</v>
      </c>
      <c r="B21" s="113" t="s">
        <v>146</v>
      </c>
      <c r="C21" s="113" t="s">
        <v>124</v>
      </c>
      <c r="D21" s="114" t="s">
        <v>125</v>
      </c>
      <c r="E21" s="115">
        <v>500</v>
      </c>
    </row>
    <row r="22" spans="1:7" ht="36" x14ac:dyDescent="0.25">
      <c r="A22" s="112" t="s">
        <v>136</v>
      </c>
      <c r="B22" s="113" t="s">
        <v>146</v>
      </c>
      <c r="C22" s="113" t="s">
        <v>137</v>
      </c>
      <c r="D22" s="114" t="s">
        <v>138</v>
      </c>
      <c r="E22" s="115"/>
    </row>
    <row r="23" spans="1:7" x14ac:dyDescent="0.25">
      <c r="A23" s="112"/>
      <c r="B23" s="113"/>
      <c r="C23" s="113"/>
      <c r="D23" s="114"/>
      <c r="E23" s="115"/>
    </row>
    <row r="24" spans="1:7" ht="15" customHeight="1" x14ac:dyDescent="0.25">
      <c r="A24" s="99" t="s">
        <v>130</v>
      </c>
      <c r="B24" s="100">
        <f>SUM(B16:B23)</f>
        <v>370</v>
      </c>
      <c r="C24" s="100"/>
      <c r="D24" s="101"/>
      <c r="E24" s="100">
        <f>SUM(E16:E23)</f>
        <v>9107</v>
      </c>
      <c r="F24" s="101"/>
    </row>
    <row r="25" spans="1:7" ht="13.5" customHeight="1" x14ac:dyDescent="0.25">
      <c r="A25" s="117"/>
      <c r="B25" s="118"/>
      <c r="C25" s="118"/>
      <c r="D25" s="119"/>
      <c r="E25" s="121"/>
    </row>
    <row r="26" spans="1:7" s="83" customFormat="1" ht="28.5" customHeight="1" thickBot="1" x14ac:dyDescent="0.3">
      <c r="A26" s="126" t="s">
        <v>131</v>
      </c>
      <c r="B26" s="127">
        <f>SUM(B14+B24)</f>
        <v>870</v>
      </c>
      <c r="C26" s="128"/>
      <c r="D26" s="129"/>
      <c r="E26" s="127">
        <f>SUM(E14+E24)</f>
        <v>13487</v>
      </c>
      <c r="F26" s="129"/>
      <c r="G26" s="82"/>
    </row>
    <row r="27" spans="1:7" ht="15" customHeight="1" x14ac:dyDescent="0.25">
      <c r="A27" s="112"/>
      <c r="B27" s="113"/>
      <c r="C27" s="113"/>
      <c r="D27" s="114"/>
      <c r="E27" s="121"/>
    </row>
    <row r="28" spans="1:7" x14ac:dyDescent="0.25">
      <c r="B28" s="108"/>
      <c r="C28" s="108"/>
      <c r="D28" s="108"/>
      <c r="E28" s="116"/>
    </row>
    <row r="29" spans="1:7" x14ac:dyDescent="0.25">
      <c r="B29" s="125"/>
      <c r="C29" s="108"/>
      <c r="D29" s="108"/>
      <c r="E29" s="116"/>
    </row>
  </sheetData>
  <mergeCells count="1">
    <mergeCell ref="A1:D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and Precept</vt:lpstr>
      <vt:lpstr>Grants Made 21-22</vt:lpstr>
      <vt:lpstr>Grant apps recieved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2022-01-19T11:10:26Z</cp:lastPrinted>
  <dcterms:created xsi:type="dcterms:W3CDTF">2018-12-05T09:48:01Z</dcterms:created>
  <dcterms:modified xsi:type="dcterms:W3CDTF">2022-01-19T11:11:05Z</dcterms:modified>
</cp:coreProperties>
</file>